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0" windowWidth="20730" windowHeight="8550" activeTab="0"/>
  </bookViews>
  <sheets>
    <sheet name="PAA_ 2024" sheetId="1" r:id="rId1"/>
    <sheet name="Hoja1" sheetId="2" r:id="rId2"/>
    <sheet name="Hoja2" sheetId="3" r:id="rId3"/>
    <sheet name="Hoja3" sheetId="4" r:id="rId4"/>
    <sheet name="Hoja4" sheetId="5" r:id="rId5"/>
  </sheets>
  <definedNames>
    <definedName name="_xlnm._FilterDatabase" localSheetId="0" hidden="1">'PAA_ 2024'!$B$18:$O$116</definedName>
    <definedName name="_xlnm.Print_Titles" localSheetId="0">'PAA_ 2024'!$18:$18</definedName>
  </definedNames>
  <calcPr fullCalcOnLoad="1"/>
</workbook>
</file>

<file path=xl/comments1.xml><?xml version="1.0" encoding="utf-8"?>
<comments xmlns="http://schemas.openxmlformats.org/spreadsheetml/2006/main">
  <authors>
    <author>Usuario</author>
    <author>DELL</author>
  </authors>
  <commentList>
    <comment ref="J35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Vigilancia</t>
        </r>
      </text>
    </comment>
    <comment ref="C78" authorId="1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Manten, de equipos de compu</t>
        </r>
      </text>
    </comment>
    <comment ref="J36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Vigilancia</t>
        </r>
      </text>
    </comment>
    <comment ref="D18" authorId="1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1. enero
2. febrero
3. marzo…..........</t>
        </r>
      </text>
    </comment>
    <comment ref="K45" authorId="1">
      <text>
        <r>
          <rPr>
            <sz val="9"/>
            <rFont val="Tahoma"/>
            <family val="2"/>
          </rPr>
          <t xml:space="preserve">marzo 01-23
</t>
        </r>
      </text>
    </comment>
    <comment ref="B121" authorId="1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esta linea ya esta publicada</t>
        </r>
      </text>
    </comment>
  </commentList>
</comments>
</file>

<file path=xl/comments3.xml><?xml version="1.0" encoding="utf-8"?>
<comments xmlns="http://schemas.openxmlformats.org/spreadsheetml/2006/main">
  <authors>
    <author>DELL</author>
    <author>Usuario</author>
  </authors>
  <commentList>
    <comment ref="C43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Materiales y Suministros Hospitalarios</t>
        </r>
      </text>
    </comment>
    <comment ref="E46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Mantenimiento Hospi</t>
        </r>
      </text>
    </comment>
    <comment ref="C48" authorId="1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Por aquí se incluye revisoria fiscal</t>
        </r>
      </text>
    </comment>
    <comment ref="C49" authorId="0">
      <text>
        <r>
          <rPr>
            <b/>
            <sz val="9"/>
            <rFont val="Tahoma"/>
            <family val="2"/>
          </rPr>
          <t>Hay algunos hasta octubre.</t>
        </r>
      </text>
    </comment>
  </commentList>
</comments>
</file>

<file path=xl/comments4.xml><?xml version="1.0" encoding="utf-8"?>
<comments xmlns="http://schemas.openxmlformats.org/spreadsheetml/2006/main">
  <authors>
    <author>Usuario</author>
  </authors>
  <commentList>
    <comment ref="G10" authorId="0">
      <text>
        <r>
          <rPr>
            <b/>
            <sz val="9"/>
            <rFont val="Tahoma"/>
            <family val="2"/>
          </rPr>
          <t xml:space="preserve">
julio 26 de aquio hacia abajo</t>
        </r>
      </text>
    </comment>
    <comment ref="G11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Abril-09</t>
        </r>
      </text>
    </comment>
    <comment ref="G12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Marz 17</t>
        </r>
      </text>
    </comment>
  </commentList>
</comments>
</file>

<file path=xl/sharedStrings.xml><?xml version="1.0" encoding="utf-8"?>
<sst xmlns="http://schemas.openxmlformats.org/spreadsheetml/2006/main" count="1033" uniqueCount="275">
  <si>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</si>
  <si>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</si>
  <si>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</si>
  <si>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</si>
  <si>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</si>
  <si>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</si>
  <si>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</si>
  <si>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</si>
  <si>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</si>
  <si>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</si>
  <si>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¿Se requieren vigencias futuras?</t>
  </si>
  <si>
    <t>Estado de solicitud de vigencias futuras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</si>
  <si>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</si>
  <si>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</si>
  <si>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</si>
  <si>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</si>
  <si>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</si>
  <si>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Valor total del PAA</t>
  </si>
  <si>
    <t>Límite de contratación mínima cuantía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</si>
  <si>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</si>
  <si>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</si>
  <si>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NO</t>
  </si>
  <si>
    <t>N/A</t>
  </si>
  <si>
    <t>DIRECTA</t>
  </si>
  <si>
    <t>Empresa Social del Estado Hospital Regional de II Nivel del Municipio de San Marcos Sucre</t>
  </si>
  <si>
    <t>Calle 22 No. 20-22 - San Marcos</t>
  </si>
  <si>
    <t>(095)  295 31 65, 295 51 74</t>
  </si>
  <si>
    <t xml:space="preserve">esehospitalregionalsanmarcos.gov.co </t>
  </si>
  <si>
    <t>Propios</t>
  </si>
  <si>
    <t>propios</t>
  </si>
  <si>
    <t xml:space="preserve">El Plan Anual de Adquisiciones es un documento de naturaleza informativa y las adquisiciones incluidas en el mismo pueden ser canceladas, revisadas o modificadas.                                                                                                                                                                    Esta información no representa compromiso u obligación alguna por parte de la entidad estatal ni la compromete a adquirir los bienes, obras y servicios en él señalados. </t>
  </si>
  <si>
    <t>C. NECESIDADES ADICIONALES</t>
  </si>
  <si>
    <t>85161500    42271700</t>
  </si>
  <si>
    <t>Adquisicion de estanteria Para almacenaje.</t>
  </si>
  <si>
    <t>43230000   81112105</t>
  </si>
  <si>
    <t>Valor Inicial estimado</t>
  </si>
  <si>
    <t>80161500    80101500</t>
  </si>
  <si>
    <t>42000000      42201800</t>
  </si>
  <si>
    <t>25101703     92101902</t>
  </si>
  <si>
    <t>51000000         73101703</t>
  </si>
  <si>
    <t>3 meses</t>
  </si>
  <si>
    <t>Garantizar la prestación de servicios de salud de mediana y alta complejidad con criterios de calidad, para lograr la viabilidad y sostenibilidad financiera, sujetando el portafolio de servicios a los retos y necesidades del mercado.</t>
  </si>
  <si>
    <t>Hasta  los 600 SMMLV</t>
  </si>
  <si>
    <t>Límite de contratación Mayor cuantía</t>
  </si>
  <si>
    <t>Superior a  600 SMMLV</t>
  </si>
  <si>
    <t>Directa</t>
  </si>
  <si>
    <t>Valor Total para la vigencia</t>
  </si>
  <si>
    <r>
      <t xml:space="preserve">Prestacion de servicios profesionales como </t>
    </r>
    <r>
      <rPr>
        <b/>
        <sz val="10"/>
        <rFont val="Verdana"/>
        <family val="2"/>
      </rPr>
      <t>Revisor fiscal</t>
    </r>
  </si>
  <si>
    <r>
      <t xml:space="preserve">Prestación de servicios Profesionales para la </t>
    </r>
    <r>
      <rPr>
        <b/>
        <sz val="10"/>
        <rFont val="Verdana"/>
        <family val="2"/>
      </rPr>
      <t>Asesoría jurídica</t>
    </r>
    <r>
      <rPr>
        <sz val="10"/>
        <rFont val="Verdana"/>
        <family val="2"/>
      </rPr>
      <t xml:space="preserve"> externa de la empresa social del estado Hospital Regional de II nivel de san marcos.</t>
    </r>
  </si>
  <si>
    <t xml:space="preserve"> 80120000        80121700        80121704                
</t>
  </si>
  <si>
    <r>
      <t xml:space="preserve">Prestación de servicios profesionales como </t>
    </r>
    <r>
      <rPr>
        <b/>
        <sz val="10"/>
        <rFont val="Verdana"/>
        <family val="2"/>
      </rPr>
      <t>Ingeniero de Sistemas</t>
    </r>
    <r>
      <rPr>
        <sz val="10"/>
        <rFont val="Verdana"/>
        <family val="2"/>
      </rPr>
      <t xml:space="preserve"> de la empresa social del estado Hospital regional de II nivel de san marcos</t>
    </r>
  </si>
  <si>
    <r>
      <t xml:space="preserve">Prestación de servicios profesionales en el área de </t>
    </r>
    <r>
      <rPr>
        <b/>
        <sz val="10"/>
        <rFont val="Verdana"/>
        <family val="2"/>
      </rPr>
      <t>Presupuesto</t>
    </r>
    <r>
      <rPr>
        <sz val="10"/>
        <rFont val="Verdana"/>
        <family val="2"/>
      </rPr>
      <t xml:space="preserve"> de la Empresa Social del Estado Hospital Regional II Nivel de San Marcos, Ejecutando las actividades propias del proceso presupuestal.</t>
    </r>
  </si>
  <si>
    <t>80101507            81110000</t>
  </si>
  <si>
    <r>
      <t xml:space="preserve">Prestación de servicios profesionales para el fortalecimiento del proceso de   </t>
    </r>
    <r>
      <rPr>
        <b/>
        <sz val="10"/>
        <rFont val="Verdana"/>
        <family val="2"/>
      </rPr>
      <t>Planeación</t>
    </r>
    <r>
      <rPr>
        <sz val="10"/>
        <rFont val="Verdana"/>
        <family val="2"/>
      </rPr>
      <t xml:space="preserve"> de la ESE Hospital regional de II nivel de san marcos.</t>
    </r>
  </si>
  <si>
    <t>80101504    80101505              80101506</t>
  </si>
  <si>
    <t>80101510            80101511</t>
  </si>
  <si>
    <r>
      <t xml:space="preserve">Prestación de servicios Profesionales como Responsable del sistema de gestión de </t>
    </r>
    <r>
      <rPr>
        <b/>
        <sz val="10"/>
        <rFont val="Verdana"/>
        <family val="2"/>
      </rPr>
      <t>seguridad y salud en el trabajo</t>
    </r>
    <r>
      <rPr>
        <sz val="10"/>
        <rFont val="Verdana"/>
        <family val="2"/>
      </rPr>
      <t xml:space="preserve"> de la empresa social del estado hospital regional de ii nivel de san marcos.</t>
    </r>
  </si>
  <si>
    <t>80161500    80101500      84110000</t>
  </si>
  <si>
    <t>80161500    80101500        84111500</t>
  </si>
  <si>
    <t xml:space="preserve">80100000 80101500    80160000                84111500            84111600 
</t>
  </si>
  <si>
    <r>
      <t xml:space="preserve">Prestación de servicios Profesionales como </t>
    </r>
    <r>
      <rPr>
        <b/>
        <sz val="10"/>
        <rFont val="Verdana"/>
        <family val="2"/>
      </rPr>
      <t>Ingeniera(o) Ambiental</t>
    </r>
    <r>
      <rPr>
        <sz val="10"/>
        <rFont val="Verdana"/>
        <family val="2"/>
      </rPr>
      <t xml:space="preserve"> de la empresa social del estado hospital regional de II nivel de san marcos.</t>
    </r>
  </si>
  <si>
    <t xml:space="preserve">77100000     77110000       77120000       </t>
  </si>
  <si>
    <r>
      <t xml:space="preserve">Contratar la prestación de servicios profesionales como </t>
    </r>
    <r>
      <rPr>
        <b/>
        <sz val="10"/>
        <rFont val="Verdana"/>
        <family val="2"/>
      </rPr>
      <t>Ingeniero Biomedico</t>
    </r>
    <r>
      <rPr>
        <sz val="10"/>
        <rFont val="Verdana"/>
        <family val="2"/>
      </rPr>
      <t xml:space="preserve"> en la ESE Hospital Regional de II nivel de san marcos – sucre</t>
    </r>
  </si>
  <si>
    <r>
      <t>Prestación de servicios profesionales como</t>
    </r>
    <r>
      <rPr>
        <b/>
        <sz val="10"/>
        <rFont val="Verdana"/>
        <family val="2"/>
      </rPr>
      <t xml:space="preserve"> Jefe de Cartera,</t>
    </r>
    <r>
      <rPr>
        <sz val="10"/>
        <rFont val="Verdana"/>
        <family val="2"/>
      </rPr>
      <t xml:space="preserve"> de la Empresa social del estado Hospital regional de ii nivel de san marcos</t>
    </r>
  </si>
  <si>
    <t>84111507              84111504            84111502         80110000          78120000</t>
  </si>
  <si>
    <r>
      <t xml:space="preserve">Prestación de servicios de apoyo a la gestión, </t>
    </r>
    <r>
      <rPr>
        <b/>
        <sz val="10"/>
        <rFont val="Verdana"/>
        <family val="2"/>
      </rPr>
      <t xml:space="preserve">Auxiliares y Tecnicos Administrativos. </t>
    </r>
    <r>
      <rPr>
        <sz val="10"/>
        <rFont val="Verdana"/>
        <family val="2"/>
      </rPr>
      <t xml:space="preserve">En la ESE Hospital Regional San Marcos. </t>
    </r>
  </si>
  <si>
    <r>
      <t>Prestacion de Servicios Tecnicos de</t>
    </r>
    <r>
      <rPr>
        <b/>
        <sz val="10"/>
        <rFont val="Verdana"/>
        <family val="2"/>
      </rPr>
      <t xml:space="preserve"> Facturacion</t>
    </r>
    <r>
      <rPr>
        <sz val="10"/>
        <rFont val="Verdana"/>
        <family val="2"/>
      </rPr>
      <t>, en la ESE Hospital Regional San Marcos.</t>
    </r>
  </si>
  <si>
    <t>81000000          85161500</t>
  </si>
  <si>
    <t>85101600             76111800</t>
  </si>
  <si>
    <r>
      <t xml:space="preserve">Prestación de servicios de apoyo a la gestión como </t>
    </r>
    <r>
      <rPr>
        <b/>
        <sz val="10"/>
        <rFont val="Verdana"/>
        <family val="2"/>
      </rPr>
      <t>Conductor</t>
    </r>
    <r>
      <rPr>
        <sz val="10"/>
        <rFont val="Verdana"/>
        <family val="2"/>
      </rPr>
      <t xml:space="preserve"> de Ambulancias y Vehiculos de la ESE, para el fortalecimiento de los procesos administrativos y misionales.</t>
    </r>
  </si>
  <si>
    <t>76110000       76120000       76130000</t>
  </si>
  <si>
    <r>
      <t xml:space="preserve">Prestación de Servicios de apoyo a la gestión como </t>
    </r>
    <r>
      <rPr>
        <b/>
        <sz val="10"/>
        <rFont val="Verdana"/>
        <family val="2"/>
      </rPr>
      <t>Auxiliar de servicios Generales</t>
    </r>
    <r>
      <rPr>
        <sz val="10"/>
        <rFont val="Verdana"/>
        <family val="2"/>
      </rPr>
      <t xml:space="preserve"> para el fortalecimiento de los procesos administrativos y asistenciales de la Empresa Social del Estado Hospital Regional de II Nivel de San Marcos –Sucre</t>
    </r>
  </si>
  <si>
    <r>
      <t xml:space="preserve">Prestacion de </t>
    </r>
    <r>
      <rPr>
        <b/>
        <sz val="10"/>
        <rFont val="Verdana"/>
        <family val="2"/>
      </rPr>
      <t>Servicio Profesionales, Administrativos</t>
    </r>
    <r>
      <rPr>
        <sz val="10"/>
        <rFont val="Verdana"/>
        <family val="2"/>
      </rPr>
      <t>, Financieros,  y de Auditoria, de Apoyo a la Gestion, Jefe de Areas ,Asesores, Auditor de cuentas Medicas, de la ESE Hospital Regional San Marcos</t>
    </r>
  </si>
  <si>
    <r>
      <t xml:space="preserve">Prestación de Servicios de apoyo a la gestión como </t>
    </r>
    <r>
      <rPr>
        <b/>
        <sz val="10"/>
        <rFont val="Verdana"/>
        <family val="2"/>
      </rPr>
      <t>Orientador (Porteros)</t>
    </r>
    <r>
      <rPr>
        <sz val="10"/>
        <rFont val="Verdana"/>
        <family val="2"/>
      </rPr>
      <t xml:space="preserve"> de la Empresa Social del Estado Hospital Regional de II Nivel de San Marcos –Sucre</t>
    </r>
  </si>
  <si>
    <t>92101501               76110000</t>
  </si>
  <si>
    <t>85101700     85101701      85101707</t>
  </si>
  <si>
    <t>85121901      85121902</t>
  </si>
  <si>
    <r>
      <t>Prestación de servicios profesionales para la realización de los procesos y procedimientos de</t>
    </r>
    <r>
      <rPr>
        <b/>
        <sz val="10"/>
        <rFont val="Verdana"/>
        <family val="2"/>
      </rPr>
      <t xml:space="preserve"> Sistema Obligatorio de Garantía de Calidad </t>
    </r>
    <r>
      <rPr>
        <sz val="10"/>
        <rFont val="Verdana"/>
        <family val="2"/>
      </rPr>
      <t>SOGC en la Empresa Social del Estado Hospital Regional II Nivel de San Marcos</t>
    </r>
  </si>
  <si>
    <r>
      <t xml:space="preserve">Prestación de Servicios Profesionales de </t>
    </r>
    <r>
      <rPr>
        <b/>
        <sz val="10"/>
        <rFont val="Verdana"/>
        <family val="2"/>
      </rPr>
      <t>Quimico Farmacéutico</t>
    </r>
  </si>
  <si>
    <r>
      <t xml:space="preserve">Prestación de Servicios de apoyo a la gestión como </t>
    </r>
    <r>
      <rPr>
        <b/>
        <sz val="10"/>
        <rFont val="Verdana"/>
        <family val="2"/>
      </rPr>
      <t>Camillero</t>
    </r>
    <r>
      <rPr>
        <sz val="10"/>
        <rFont val="Verdana"/>
        <family val="2"/>
      </rPr>
      <t xml:space="preserve"> en la Empresa Social del Estado Hospital Regional de II Nivel de San Marcos –Sucre</t>
    </r>
  </si>
  <si>
    <r>
      <t xml:space="preserve">Prestación de servicios para la realización de las actividades como </t>
    </r>
    <r>
      <rPr>
        <b/>
        <sz val="10"/>
        <rFont val="Verdana"/>
        <family val="2"/>
      </rPr>
      <t>Disector en las necropsias</t>
    </r>
    <r>
      <rPr>
        <sz val="10"/>
        <rFont val="Verdana"/>
        <family val="2"/>
      </rPr>
      <t xml:space="preserve"> a cargo de la Empresa Social del Estado Hospital Regional II Nivel de San Marcos.</t>
    </r>
  </si>
  <si>
    <t xml:space="preserve">
85121700</t>
  </si>
  <si>
    <r>
      <t xml:space="preserve">Prestación de Servicios </t>
    </r>
    <r>
      <rPr>
        <b/>
        <sz val="10"/>
        <rFont val="Verdana"/>
        <family val="2"/>
      </rPr>
      <t>Medicos Especializados,</t>
    </r>
    <r>
      <rPr>
        <sz val="10"/>
        <rFont val="Verdana"/>
        <family val="2"/>
      </rPr>
      <t xml:space="preserve">  para el fortalecimiento de los procesos asistenciales de la Empresa Social del Estado Hospital Regional de II Nivel de San Marcos –Sucre </t>
    </r>
  </si>
  <si>
    <t>85121500          85122200</t>
  </si>
  <si>
    <r>
      <t>Prestación de Servicios de salud en</t>
    </r>
    <r>
      <rPr>
        <b/>
        <sz val="10"/>
        <rFont val="Verdana"/>
        <family val="2"/>
      </rPr>
      <t xml:space="preserve"> Medicina General</t>
    </r>
    <r>
      <rPr>
        <sz val="10"/>
        <rFont val="Verdana"/>
        <family val="2"/>
      </rPr>
      <t xml:space="preserve"> para el fortalecimiento de los procesos asistenciales de la Empresa Social del Estado Hospital Regional de II Nivel de San Marcos –Sucre </t>
    </r>
  </si>
  <si>
    <t>85101601          85101604</t>
  </si>
  <si>
    <r>
      <t>Prestación de</t>
    </r>
    <r>
      <rPr>
        <b/>
        <sz val="10"/>
        <rFont val="Verdana"/>
        <family val="2"/>
      </rPr>
      <t xml:space="preserve"> Servicios Profesionales   de la Salud</t>
    </r>
    <r>
      <rPr>
        <sz val="10"/>
        <rFont val="Verdana"/>
        <family val="2"/>
      </rPr>
      <t xml:space="preserve">, para el fortalecimiento de los procesos asistenciales de la Empresa Social del Estado Hospital Regional de II Nivel de San Marcos –Sucre </t>
    </r>
  </si>
  <si>
    <r>
      <t xml:space="preserve">Prestación de Servicios de apoyo a la gestión como </t>
    </r>
    <r>
      <rPr>
        <b/>
        <sz val="10"/>
        <rFont val="Verdana"/>
        <family val="2"/>
      </rPr>
      <t>Fisioterapeuta</t>
    </r>
    <r>
      <rPr>
        <sz val="10"/>
        <rFont val="Verdana"/>
        <family val="2"/>
      </rPr>
      <t xml:space="preserve"> para el fortalecimiento de los procesos asistenciales de la Empresa Social del Estado Hospital Regional de II Nivel de San Marcos –Sucre</t>
    </r>
  </si>
  <si>
    <t>85101700         85120000          85110000          85150000</t>
  </si>
  <si>
    <r>
      <t xml:space="preserve">Prestación de Servicios de apoyo a la gestión como </t>
    </r>
    <r>
      <rPr>
        <b/>
        <sz val="10"/>
        <rFont val="Verdana"/>
        <family val="2"/>
      </rPr>
      <t>Bacteriologo</t>
    </r>
    <r>
      <rPr>
        <sz val="10"/>
        <rFont val="Verdana"/>
        <family val="2"/>
      </rPr>
      <t xml:space="preserve"> para el fortalecimiento de los procesos asistenciales de la Empresa Social del Estado Hospital Regional de II Nivel de San Marcos –Sucre</t>
    </r>
  </si>
  <si>
    <t>85100000       85101604</t>
  </si>
  <si>
    <r>
      <t xml:space="preserve">Prestación de servicios de apoyo a la gestión como </t>
    </r>
    <r>
      <rPr>
        <b/>
        <sz val="10"/>
        <rFont val="Verdana"/>
        <family val="2"/>
      </rPr>
      <t>Técnico de Rayos X</t>
    </r>
    <r>
      <rPr>
        <sz val="10"/>
        <rFont val="Verdana"/>
        <family val="2"/>
      </rPr>
      <t xml:space="preserve"> para el fortalecimiento del servicio asistencial de la  Empresa Social del Estado Hospital Regional II Nivel de San Marcos</t>
    </r>
  </si>
  <si>
    <r>
      <rPr>
        <b/>
        <sz val="10"/>
        <rFont val="Verdana"/>
        <family val="2"/>
      </rPr>
      <t xml:space="preserve">Suministro de Alimentación </t>
    </r>
    <r>
      <rPr>
        <sz val="10"/>
        <rFont val="Verdana"/>
        <family val="2"/>
      </rPr>
      <t>para los usuarios que se encuentran en los servicios de hospitalización y observación, según los requerimientos realizados por la Empresa Social del Estado Hospital Regional de II Nivel de San Marcos</t>
    </r>
  </si>
  <si>
    <r>
      <t>Suministro de</t>
    </r>
    <r>
      <rPr>
        <b/>
        <sz val="10"/>
        <rFont val="Verdana"/>
        <family val="2"/>
      </rPr>
      <t xml:space="preserve"> Medicamentos y Productos Farmaceuticos</t>
    </r>
    <r>
      <rPr>
        <sz val="10"/>
        <rFont val="Verdana"/>
        <family val="2"/>
      </rPr>
      <t>.para la prestacion del servicio de Salud de la ESE.</t>
    </r>
  </si>
  <si>
    <t>51000000         73101703           42290000</t>
  </si>
  <si>
    <r>
      <t>Suministro de Materiales de</t>
    </r>
    <r>
      <rPr>
        <b/>
        <sz val="10"/>
        <rFont val="Verdana"/>
        <family val="2"/>
      </rPr>
      <t xml:space="preserve"> Ortopedia</t>
    </r>
    <r>
      <rPr>
        <sz val="10"/>
        <rFont val="Verdana"/>
        <family val="2"/>
      </rPr>
      <t xml:space="preserve"> para la ESE Hospital Regional II Nivel de San Marcos</t>
    </r>
  </si>
  <si>
    <r>
      <t xml:space="preserve">Prestación de Servicios de </t>
    </r>
    <r>
      <rPr>
        <b/>
        <sz val="10"/>
        <rFont val="Verdana"/>
        <family val="2"/>
      </rPr>
      <t>Banco de Sangre</t>
    </r>
    <r>
      <rPr>
        <sz val="10"/>
        <rFont val="Verdana"/>
        <family val="2"/>
      </rPr>
      <t xml:space="preserve"> para suministro de Hemocomponentes</t>
    </r>
  </si>
  <si>
    <r>
      <t xml:space="preserve">Suministro de Gases medicinales </t>
    </r>
    <r>
      <rPr>
        <b/>
        <sz val="10"/>
        <rFont val="Verdana"/>
        <family val="2"/>
      </rPr>
      <t>(Oxigeno)</t>
    </r>
  </si>
  <si>
    <r>
      <t xml:space="preserve">Suministro </t>
    </r>
    <r>
      <rPr>
        <b/>
        <sz val="10"/>
        <rFont val="Verdana"/>
        <family val="2"/>
      </rPr>
      <t>Utiles de Oficina, Papeleria, Equipos de Oficina</t>
    </r>
    <r>
      <rPr>
        <sz val="10"/>
        <rFont val="Verdana"/>
        <family val="2"/>
      </rPr>
      <t xml:space="preserve">, Papeleria impresa, Repuesto y Accesorios de Computadores para la ESE Hospital Regional de II Nivel de San Marcos </t>
    </r>
  </si>
  <si>
    <r>
      <t>Suministro de</t>
    </r>
    <r>
      <rPr>
        <b/>
        <sz val="10"/>
        <rFont val="Verdana"/>
        <family val="2"/>
      </rPr>
      <t xml:space="preserve"> Materiales e insumos de Aseo </t>
    </r>
    <r>
      <rPr>
        <sz val="10"/>
        <rFont val="Verdana"/>
        <family val="2"/>
      </rPr>
      <t>requeridos en la Empresa Social del Estado Hospital Regional II Nivel de San Marcos.</t>
    </r>
  </si>
  <si>
    <r>
      <t xml:space="preserve">Suministro de </t>
    </r>
    <r>
      <rPr>
        <b/>
        <sz val="10"/>
        <rFont val="Verdana"/>
        <family val="2"/>
      </rPr>
      <t>Canecas y puntos Ecologicos</t>
    </r>
    <r>
      <rPr>
        <sz val="10"/>
        <rFont val="Verdana"/>
        <family val="2"/>
      </rPr>
      <t>, y gaurdianes recoletores, para la disposicion de residuos de la ESE Hospital Regional II Nivel de SanMarcos</t>
    </r>
  </si>
  <si>
    <r>
      <t>Suministro de</t>
    </r>
    <r>
      <rPr>
        <b/>
        <sz val="10"/>
        <rFont val="Verdana"/>
        <family val="2"/>
      </rPr>
      <t xml:space="preserve"> Dispositivos Medicos, </t>
    </r>
    <r>
      <rPr>
        <sz val="10"/>
        <rFont val="Verdana"/>
        <family val="2"/>
      </rPr>
      <t>para la prestacion del servicio de Salud de la ESE</t>
    </r>
  </si>
  <si>
    <r>
      <t xml:space="preserve">Suministro de </t>
    </r>
    <r>
      <rPr>
        <b/>
        <sz val="10"/>
        <rFont val="Verdana"/>
        <family val="2"/>
      </rPr>
      <t>Ropa Hospitalaria</t>
    </r>
    <r>
      <rPr>
        <sz val="10"/>
        <rFont val="Verdana"/>
        <family val="2"/>
      </rPr>
      <t xml:space="preserve"> para la atencion en salud de la ESE Hospital San Marcos.</t>
    </r>
  </si>
  <si>
    <t>42131700           42132100</t>
  </si>
  <si>
    <r>
      <t xml:space="preserve">Suministro de </t>
    </r>
    <r>
      <rPr>
        <b/>
        <sz val="10"/>
        <rFont val="Verdana"/>
        <family val="2"/>
      </rPr>
      <t>Combustibles</t>
    </r>
    <r>
      <rPr>
        <sz val="10"/>
        <rFont val="Verdana"/>
        <family val="2"/>
      </rPr>
      <t xml:space="preserve"> (Gasolina corriente, ACPM o BIODESEL), lubricantes y demás insumos requeridos por la Empresa Social del Estado Hospital Regional de II Nivel San Marcos, para el funcionamiento del parque automotor en uso. </t>
    </r>
  </si>
  <si>
    <r>
      <t xml:space="preserve">Suministro de la </t>
    </r>
    <r>
      <rPr>
        <b/>
        <sz val="10"/>
        <rFont val="Verdana"/>
        <family val="2"/>
      </rPr>
      <t>Dotación</t>
    </r>
    <r>
      <rPr>
        <sz val="10"/>
        <rFont val="Verdana"/>
        <family val="2"/>
      </rPr>
      <t xml:space="preserve"> (calzado y vestido) correspondiente a los periodos de enero - abril, mayo – agosto y septiembre-diciembre, para los funcionarios que tienen derecho de la Empresa Social del Estado Hospital Regional II Nivel de San Marcos –Sucre</t>
    </r>
  </si>
  <si>
    <r>
      <rPr>
        <b/>
        <sz val="10"/>
        <rFont val="Verdana"/>
        <family val="2"/>
      </rPr>
      <t>Suministro de Manillas</t>
    </r>
    <r>
      <rPr>
        <sz val="10"/>
        <rFont val="Verdana"/>
        <family val="2"/>
      </rPr>
      <t xml:space="preserve"> y/o elementos de identificacion Hospitalaria, y quirurgico.</t>
    </r>
  </si>
  <si>
    <r>
      <t xml:space="preserve">Suministro de solución de seguridad </t>
    </r>
    <r>
      <rPr>
        <b/>
        <sz val="10"/>
        <rFont val="Verdana"/>
        <family val="2"/>
      </rPr>
      <t>Antivirus</t>
    </r>
    <r>
      <rPr>
        <sz val="10"/>
        <rFont val="Verdana"/>
        <family val="2"/>
      </rPr>
      <t xml:space="preserve"> para los equipos de cómputo ubicados en las diferentes dependencias del Hospital  Regional de San Marcos.</t>
    </r>
  </si>
  <si>
    <r>
      <t xml:space="preserve">Adquisicion de </t>
    </r>
    <r>
      <rPr>
        <b/>
        <sz val="10"/>
        <rFont val="Verdana"/>
        <family val="2"/>
      </rPr>
      <t>polizas</t>
    </r>
  </si>
  <si>
    <t>84131500     84131501         84131503</t>
  </si>
  <si>
    <r>
      <rPr>
        <b/>
        <sz val="10"/>
        <rFont val="Verdana"/>
        <family val="2"/>
      </rPr>
      <t xml:space="preserve">Mantenimiento, actualización y soporte del software </t>
    </r>
    <r>
      <rPr>
        <sz val="10"/>
        <rFont val="Verdana"/>
        <family val="2"/>
      </rPr>
      <t xml:space="preserve">sistema de información para operaciones en salud SIOS. </t>
    </r>
  </si>
  <si>
    <r>
      <t xml:space="preserve">Servicios de Mantenimiento correctivo y preventivo con suministro de partes y accesorios del </t>
    </r>
    <r>
      <rPr>
        <b/>
        <sz val="10"/>
        <rFont val="Verdana"/>
        <family val="2"/>
      </rPr>
      <t>Parque Automotor</t>
    </r>
    <r>
      <rPr>
        <sz val="10"/>
        <rFont val="Verdana"/>
        <family val="2"/>
      </rPr>
      <t xml:space="preserve"> de la ESE Hospital</t>
    </r>
  </si>
  <si>
    <t>73152101              73152102</t>
  </si>
  <si>
    <t>76121900       76122200     76121600</t>
  </si>
  <si>
    <r>
      <t xml:space="preserve">Prestación del Servicio de </t>
    </r>
    <r>
      <rPr>
        <b/>
        <sz val="10"/>
        <rFont val="Verdana"/>
        <family val="2"/>
      </rPr>
      <t xml:space="preserve">Recolección, Transporte e  Incineración </t>
    </r>
    <r>
      <rPr>
        <sz val="10"/>
        <rFont val="Verdana"/>
        <family val="2"/>
      </rPr>
      <t xml:space="preserve">de </t>
    </r>
    <r>
      <rPr>
        <b/>
        <sz val="10"/>
        <rFont val="Verdana"/>
        <family val="2"/>
      </rPr>
      <t>Residuos Biológicos,</t>
    </r>
    <r>
      <rPr>
        <sz val="10"/>
        <rFont val="Verdana"/>
        <family val="2"/>
      </rPr>
      <t xml:space="preserve"> Químicos y Fluorescentes que genera el Hospital Regional II Nivel de San Marcos  </t>
    </r>
  </si>
  <si>
    <r>
      <rPr>
        <b/>
        <sz val="10"/>
        <rFont val="Verdana"/>
        <family val="2"/>
      </rPr>
      <t>Mantenimiento de Extintores</t>
    </r>
    <r>
      <rPr>
        <sz val="10"/>
        <rFont val="Verdana"/>
        <family val="2"/>
      </rPr>
      <t xml:space="preserve"> y equipos de incedios, en la ESE hospital San Marcos.</t>
    </r>
  </si>
  <si>
    <r>
      <t xml:space="preserve">Servicios de Hosting y </t>
    </r>
    <r>
      <rPr>
        <b/>
        <sz val="10"/>
        <rFont val="Verdana"/>
        <family val="2"/>
      </rPr>
      <t>Mantenimiento de pagina web.</t>
    </r>
  </si>
  <si>
    <r>
      <t xml:space="preserve">Contratar el Servicio de </t>
    </r>
    <r>
      <rPr>
        <b/>
        <sz val="10"/>
        <rFont val="Verdana"/>
        <family val="2"/>
      </rPr>
      <t>tecnico electricista</t>
    </r>
    <r>
      <rPr>
        <sz val="10"/>
        <rFont val="Verdana"/>
        <family val="2"/>
      </rPr>
      <t xml:space="preserve"> para el Mantenimiento del sistema electrico de la ESE San Marcos.</t>
    </r>
  </si>
  <si>
    <t>72101517           72101501</t>
  </si>
  <si>
    <r>
      <rPr>
        <b/>
        <sz val="10"/>
        <rFont val="Verdana"/>
        <family val="2"/>
      </rPr>
      <t>Arriendo de Locales</t>
    </r>
    <r>
      <rPr>
        <sz val="10"/>
        <rFont val="Verdana"/>
        <family val="2"/>
      </rPr>
      <t xml:space="preserve"> para el Archivo Administrativo y de Historia Clinicas de la ESE Hospital Regional II Nivel de San Marcos</t>
    </r>
  </si>
  <si>
    <r>
      <t xml:space="preserve">Servicios de </t>
    </r>
    <r>
      <rPr>
        <b/>
        <sz val="10"/>
        <rFont val="Verdana"/>
        <family val="2"/>
      </rPr>
      <t>Envios Mensajeria y Encomiendas</t>
    </r>
    <r>
      <rPr>
        <sz val="10"/>
        <rFont val="Verdana"/>
        <family val="2"/>
      </rPr>
      <t xml:space="preserve"> en la ESE Hospital Regional II Nivel de San Marcos</t>
    </r>
  </si>
  <si>
    <r>
      <t xml:space="preserve">Prestación de servicios para el análisis de potabilidad de </t>
    </r>
    <r>
      <rPr>
        <b/>
        <sz val="10"/>
        <rFont val="Verdana"/>
        <family val="2"/>
      </rPr>
      <t>muestra de agu</t>
    </r>
    <r>
      <rPr>
        <sz val="10"/>
        <rFont val="Verdana"/>
        <family val="2"/>
      </rPr>
      <t>a de pozo subterráneo  y tanque de almacenamiento de agua de  la Empresa Social del Estado Hospital Regional II Nivel de San Marcos</t>
    </r>
  </si>
  <si>
    <r>
      <t>Adquisicion de certificado Digital para la</t>
    </r>
    <r>
      <rPr>
        <b/>
        <sz val="10"/>
        <rFont val="Verdana"/>
        <family val="2"/>
      </rPr>
      <t xml:space="preserve"> facturacion electronica y plataforma ADRES</t>
    </r>
  </si>
  <si>
    <r>
      <t xml:space="preserve">Contratacion de Operador para envio de </t>
    </r>
    <r>
      <rPr>
        <b/>
        <sz val="10"/>
        <rFont val="Verdana"/>
        <family val="2"/>
      </rPr>
      <t>facturacion ante la DIAN.</t>
    </r>
  </si>
  <si>
    <t>Servicio de Mantenimiento y  repacion de equipos electricos -  telefonicos, y Redes Eléctricas,  y circuito cerrado de TV.</t>
  </si>
  <si>
    <r>
      <t>Mantenimiento preventivo y correctivo de</t>
    </r>
    <r>
      <rPr>
        <b/>
        <sz val="10"/>
        <rFont val="Verdana"/>
        <family val="2"/>
      </rPr>
      <t xml:space="preserve"> Equipos Industrial</t>
    </r>
    <r>
      <rPr>
        <sz val="10"/>
        <rFont val="Verdana"/>
        <family val="2"/>
      </rPr>
      <t xml:space="preserve"> de uso Hospitalario de  la Empresa Social del Estado Hospital Regional II Nivel de San Marcos</t>
    </r>
  </si>
  <si>
    <r>
      <t xml:space="preserve">Adquisicion de </t>
    </r>
    <r>
      <rPr>
        <b/>
        <sz val="10"/>
        <rFont val="Verdana"/>
        <family val="2"/>
      </rPr>
      <t xml:space="preserve">Equipos de Computacion, Impresoras </t>
    </r>
    <r>
      <rPr>
        <sz val="10"/>
        <rFont val="Verdana"/>
        <family val="2"/>
      </rPr>
      <t>y comunicación</t>
    </r>
  </si>
  <si>
    <r>
      <t>Prestación de servicios de apoyo a la gestión,</t>
    </r>
    <r>
      <rPr>
        <b/>
        <sz val="10"/>
        <rFont val="Verdana"/>
        <family val="2"/>
      </rPr>
      <t xml:space="preserve"> Auxiliar de farmacia</t>
    </r>
    <r>
      <rPr>
        <sz val="10"/>
        <rFont val="Verdana"/>
        <family val="2"/>
      </rPr>
      <t xml:space="preserve"> de la Empresa Social del Estado Hospital Regional II Nivel de San Marcos</t>
    </r>
  </si>
  <si>
    <t>Rubro Presupuestal</t>
  </si>
  <si>
    <t>Unidad Funcional Solicitante</t>
  </si>
  <si>
    <t>Fecha</t>
  </si>
  <si>
    <t>Honorarios</t>
  </si>
  <si>
    <t>SUB-CIENTIFICO</t>
  </si>
  <si>
    <t>Valor estimado para la vigencia actual</t>
  </si>
  <si>
    <t>Valor sin comprometer</t>
  </si>
  <si>
    <t>Remuneracion por servicios Tecnicos</t>
  </si>
  <si>
    <t>LIDER DE PROGRAMA</t>
  </si>
  <si>
    <t>COOR- ENFERMERIA</t>
  </si>
  <si>
    <t>Vigilancia y Aseo</t>
  </si>
  <si>
    <t>JEFE DE ALMACEN</t>
  </si>
  <si>
    <t>QUIMICO FARMACEUTA</t>
  </si>
  <si>
    <t>Mantenimiento.</t>
  </si>
  <si>
    <t>SUB-ADMINISTRATIVA</t>
  </si>
  <si>
    <t>AREA DE SISTEMAS</t>
  </si>
  <si>
    <t>Prestar Servicios Especializados De Laboratorio Clinico, por Evento , en la ESE Hospital Regional II Nivel de San Marcos</t>
  </si>
  <si>
    <t xml:space="preserve">COOR- UCI- </t>
  </si>
  <si>
    <t>85121500          85122200     93141808</t>
  </si>
  <si>
    <r>
      <t>Servicio de mantenimiento y/o reparacion de</t>
    </r>
    <r>
      <rPr>
        <b/>
        <sz val="10"/>
        <rFont val="Verdana"/>
        <family val="2"/>
      </rPr>
      <t xml:space="preserve"> aires acondicionados</t>
    </r>
  </si>
  <si>
    <t>Prestacion de servicios profesioanales en salud, para la realizacion de examenes medicos ocupacionales al personal de la ESE.</t>
  </si>
  <si>
    <r>
      <t>Suministro de</t>
    </r>
    <r>
      <rPr>
        <b/>
        <sz val="10"/>
        <rFont val="Verdana"/>
        <family val="2"/>
      </rPr>
      <t xml:space="preserve"> Equipos Bio-Médicos y Quirúrgicos</t>
    </r>
    <r>
      <rPr>
        <sz val="10"/>
        <rFont val="Verdana"/>
        <family val="2"/>
      </rPr>
      <t xml:space="preserve"> para la ESE Hospital Regional II Nivel de SanMarcos</t>
    </r>
  </si>
  <si>
    <t>ING-  BIOMEDICA</t>
  </si>
  <si>
    <r>
      <t>Prestación de servicios profesionales como</t>
    </r>
    <r>
      <rPr>
        <b/>
        <sz val="10"/>
        <rFont val="Verdana"/>
        <family val="2"/>
      </rPr>
      <t xml:space="preserve"> Contado</t>
    </r>
    <r>
      <rPr>
        <sz val="10"/>
        <rFont val="Verdana"/>
        <family val="2"/>
      </rPr>
      <t>r de la empresa social del estado Hospital regional de II nivel de san marcos</t>
    </r>
  </si>
  <si>
    <r>
      <t xml:space="preserve">Suministro de </t>
    </r>
    <r>
      <rPr>
        <b/>
        <sz val="10"/>
        <rFont val="Verdana"/>
        <family val="2"/>
      </rPr>
      <t>Impresos y Publicaciones,</t>
    </r>
    <r>
      <rPr>
        <sz val="10"/>
        <rFont val="Verdana"/>
        <family val="2"/>
      </rPr>
      <t xml:space="preserve">  carteleras, avisos y servicios publicitarios para el Hospital Regional San Marcos</t>
    </r>
  </si>
  <si>
    <t>72101507
72121403     72101510</t>
  </si>
  <si>
    <r>
      <t xml:space="preserve">Mantenimiento de </t>
    </r>
    <r>
      <rPr>
        <b/>
        <sz val="10"/>
        <rFont val="Verdana"/>
        <family val="2"/>
      </rPr>
      <t xml:space="preserve">Equipos de computos, y compra de repuestos e insumos </t>
    </r>
    <r>
      <rPr>
        <sz val="10"/>
        <rFont val="Verdana"/>
        <family val="2"/>
      </rPr>
      <t>y accesorios</t>
    </r>
  </si>
  <si>
    <t>55100000     55120000      82101600       82101500</t>
  </si>
  <si>
    <t>Contratar servicios profesionales de apoyo a la gestion en la formulacion  y documentacion para el licenciamiento de equipos emisores de radiciones ionizantes, en la ESE San Marcos</t>
  </si>
  <si>
    <t>Compra de Firma Digital.</t>
  </si>
  <si>
    <r>
      <rPr>
        <b/>
        <sz val="10"/>
        <rFont val="Verdana"/>
        <family val="2"/>
      </rPr>
      <t>Mantenimiento</t>
    </r>
    <r>
      <rPr>
        <sz val="10"/>
        <rFont val="Verdana"/>
        <family val="2"/>
      </rPr>
      <t xml:space="preserve">  Correctivo , preventivo , suministro de partes y/o equipos de </t>
    </r>
    <r>
      <rPr>
        <b/>
        <sz val="10"/>
        <rFont val="Verdana"/>
        <family val="2"/>
      </rPr>
      <t>gases medicinales</t>
    </r>
    <r>
      <rPr>
        <sz val="10"/>
        <rFont val="Verdana"/>
        <family val="2"/>
      </rPr>
      <t>, e Intalacion   de las  Redes De Gases Medicinales de la ESE-</t>
    </r>
  </si>
  <si>
    <r>
      <t>Servicios de</t>
    </r>
    <r>
      <rPr>
        <b/>
        <sz val="10"/>
        <rFont val="Verdana"/>
        <family val="2"/>
      </rPr>
      <t xml:space="preserve"> Equipos de Imágenes Diagnosticas</t>
    </r>
    <r>
      <rPr>
        <sz val="10"/>
        <rFont val="Verdana"/>
        <family val="2"/>
      </rPr>
      <t>.- Uso o Arrendamiento.</t>
    </r>
  </si>
  <si>
    <t>AGOSTO</t>
  </si>
  <si>
    <r>
      <t>Prestación de servicios profesionales Especializados para la realización de los procesos y procedimientos de</t>
    </r>
    <r>
      <rPr>
        <b/>
        <sz val="10"/>
        <rFont val="Verdana"/>
        <family val="2"/>
      </rPr>
      <t xml:space="preserve"> Sistema Obligatorio de Garantía de Calidad y Procedimientos Epidemiologicos,</t>
    </r>
    <r>
      <rPr>
        <sz val="10"/>
        <rFont val="Verdana"/>
        <family val="2"/>
      </rPr>
      <t xml:space="preserve"> en la Empresa Social del Estado Hospital Regional II Nivel de San Marcos</t>
    </r>
  </si>
  <si>
    <r>
      <t xml:space="preserve">Adquisicion de </t>
    </r>
    <r>
      <rPr>
        <b/>
        <sz val="10"/>
        <rFont val="Verdana"/>
        <family val="2"/>
      </rPr>
      <t>Muebles y Enseres</t>
    </r>
    <r>
      <rPr>
        <sz val="10"/>
        <rFont val="Verdana"/>
        <family val="2"/>
      </rPr>
      <t xml:space="preserve"> , equipos de oficina, para Uso de la ESE Hospital San Marcos</t>
    </r>
  </si>
  <si>
    <t>Compra de Mobiliarios  y Enseres de uso Hospitalarios - Cortinas, Biombos y otros elementos requeridos en el majeno del servicio intrahospitalarios, para la ESE Hospital Regional II Nivel de SanMarcos.</t>
  </si>
  <si>
    <t>Suministro de Mobiliarios Hospitalario Medicos Y Quirurgicos, requeridos en el majeno del servicio intrahospitalarios, para la ESE Hospital Regional II Nivel de SanMarcos.</t>
  </si>
  <si>
    <t xml:space="preserve"> 78102200    78102203</t>
  </si>
  <si>
    <t>Desarrollo de Aplicativo WEB de Facturacion, para la ESE Hospital San Marcos.</t>
  </si>
  <si>
    <r>
      <rPr>
        <b/>
        <sz val="10"/>
        <rFont val="Verdana"/>
        <family val="2"/>
      </rPr>
      <t>Mantenimiento de la Infraestructura</t>
    </r>
    <r>
      <rPr>
        <sz val="10"/>
        <rFont val="Verdana"/>
        <family val="2"/>
      </rPr>
      <t xml:space="preserve"> Fisica, Fachada Interna y Externa , </t>
    </r>
    <r>
      <rPr>
        <b/>
        <sz val="10"/>
        <rFont val="Verdana"/>
        <family val="2"/>
      </rPr>
      <t xml:space="preserve">carpinteria, </t>
    </r>
    <r>
      <rPr>
        <sz val="10"/>
        <rFont val="Verdana"/>
        <family val="2"/>
      </rPr>
      <t xml:space="preserve"> metalica y </t>
    </r>
    <r>
      <rPr>
        <b/>
        <sz val="10"/>
        <rFont val="Verdana"/>
        <family val="2"/>
      </rPr>
      <t>de madera</t>
    </r>
    <r>
      <rPr>
        <sz val="10"/>
        <rFont val="Verdana"/>
        <family val="2"/>
      </rPr>
      <t>, instalaciones fisicas,  muebles y enseres de la  ESE Hospital Regional II Nivel de San Marcos</t>
    </r>
  </si>
  <si>
    <r>
      <rPr>
        <b/>
        <sz val="11"/>
        <rFont val="Albertus Medium"/>
        <family val="2"/>
      </rPr>
      <t xml:space="preserve">MISIÓN. </t>
    </r>
    <r>
      <rPr>
        <sz val="11"/>
        <rFont val="Albertus Medium"/>
        <family val="2"/>
      </rPr>
      <t xml:space="preserve">Prestar servicios de salud con talento humano calificado, buscando el mejoramiento continuo de los procesos, para garantizar de esta manera servicios de calidad a la población del San Jorge, la Mojana y su área de influencia.
</t>
    </r>
    <r>
      <rPr>
        <b/>
        <sz val="11"/>
        <rFont val="Albertus Medium"/>
        <family val="2"/>
      </rPr>
      <t>VISIÓN.</t>
    </r>
    <r>
      <rPr>
        <sz val="11"/>
        <rFont val="Albertus Medium"/>
        <family val="2"/>
      </rPr>
      <t xml:space="preserve"> Ser un Hospital líder, con reconocimiento en la prestación de servicios, financieramente viable, con talento humano calificado, tecnología de punta, orientado a la formación académica e investigativa y encaminado hacia la acreditación en salud, el desarrollo sostenible y el bienestar social de la región.
</t>
    </r>
  </si>
  <si>
    <t xml:space="preserve">80120000        80121700        80121704                
</t>
  </si>
  <si>
    <r>
      <t xml:space="preserve">Contratacion de </t>
    </r>
    <r>
      <rPr>
        <b/>
        <sz val="10"/>
        <rFont val="Verdana"/>
        <family val="2"/>
      </rPr>
      <t>Servicio Profesionales, Administrativos</t>
    </r>
    <r>
      <rPr>
        <sz val="10"/>
        <rFont val="Verdana"/>
        <family val="2"/>
      </rPr>
      <t>, Financieros,  y de Auditoria, de Apoyo a la Gestion, Jefe de Areas ,Asesores, Auditor de cuentas Medicas, de la ESE Hospital Regional San Marcos</t>
    </r>
  </si>
  <si>
    <r>
      <t>Prestación de Servicios de apoyo a la gestión como</t>
    </r>
    <r>
      <rPr>
        <b/>
        <sz val="11"/>
        <rFont val="Albertus Medium"/>
        <family val="2"/>
      </rPr>
      <t xml:space="preserve"> Auxiliar de Mantenimiento</t>
    </r>
    <r>
      <rPr>
        <sz val="11"/>
        <rFont val="Albertus Medium"/>
        <family val="2"/>
      </rPr>
      <t>,</t>
    </r>
    <r>
      <rPr>
        <sz val="10"/>
        <rFont val="Verdana"/>
        <family val="2"/>
      </rPr>
      <t xml:space="preserve"> para el fortalecimiento de los procesos administrativos y asistenciales de la Empresa Social del Estado Hospital Regional de II Nivel de San Marcos –Sucre</t>
    </r>
  </si>
  <si>
    <r>
      <t>Prestación de servicios profesionales especializados, en los  procesos y procedimientos de</t>
    </r>
    <r>
      <rPr>
        <b/>
        <sz val="10"/>
        <rFont val="Verdana"/>
        <family val="2"/>
      </rPr>
      <t xml:space="preserve"> Epidemiologia,</t>
    </r>
    <r>
      <rPr>
        <sz val="10"/>
        <rFont val="Verdana"/>
        <family val="2"/>
      </rPr>
      <t xml:space="preserve"> en la Empresa Social del Estado Hospital Regional II Nivel de San Marcos</t>
    </r>
  </si>
  <si>
    <r>
      <t>Prestación de</t>
    </r>
    <r>
      <rPr>
        <sz val="10"/>
        <rFont val="Verdana"/>
        <family val="2"/>
      </rPr>
      <t xml:space="preserve"> Servicios Profesionales   de la Salud, </t>
    </r>
    <r>
      <rPr>
        <b/>
        <sz val="10"/>
        <rFont val="Verdana"/>
        <family val="2"/>
      </rPr>
      <t>como Trabajadora Socia</t>
    </r>
    <r>
      <rPr>
        <sz val="10"/>
        <rFont val="Verdana"/>
        <family val="2"/>
      </rPr>
      <t xml:space="preserve">l, para el fortalecimiento de los procesos asistenciales de la Empresa Social del Estado Hospital Regional de II Nivel de San Marcos –Sucre </t>
    </r>
  </si>
  <si>
    <r>
      <t>Suministro de</t>
    </r>
    <r>
      <rPr>
        <b/>
        <sz val="10"/>
        <rFont val="Verdana"/>
        <family val="2"/>
      </rPr>
      <t xml:space="preserve"> materiales de Ferreteria, electricos, plomeria y Construccion, </t>
    </r>
    <r>
      <rPr>
        <sz val="10"/>
        <rFont val="Verdana"/>
        <family val="2"/>
      </rPr>
      <t>para el Mantenimiento de la ESE  Hospital San Marcos.</t>
    </r>
  </si>
  <si>
    <t xml:space="preserve">                     40101604                40101701</t>
  </si>
  <si>
    <t>47100000              47101569</t>
  </si>
  <si>
    <r>
      <t xml:space="preserve">Prestación de Servicios de mantenimiento de PETAR, mantenimiento y adecuacion de redes sanitarias, trampa de grasa, </t>
    </r>
    <r>
      <rPr>
        <b/>
        <sz val="10"/>
        <rFont val="Verdana"/>
        <family val="2"/>
      </rPr>
      <t>lavado y desinfeccion de tanques y albercas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de almacenamiento de agua</t>
    </r>
    <r>
      <rPr>
        <sz val="10"/>
        <rFont val="Verdana"/>
        <family val="2"/>
      </rPr>
      <t xml:space="preserve">  en la ESE Hospital Regional II Nivel y Lote ubicado en la salida de San Marcos</t>
    </r>
  </si>
  <si>
    <t>72102104              72102106</t>
  </si>
  <si>
    <t>Compra de Planta Electrica para el sostenimiento del fluido electrico de la ESE Hospital San Marcos</t>
  </si>
  <si>
    <t>Valor por ejecutar</t>
  </si>
  <si>
    <r>
      <t xml:space="preserve">Prestación de servicios Profesionales en desarrollo del sistema de gestión de </t>
    </r>
    <r>
      <rPr>
        <b/>
        <sz val="10"/>
        <rFont val="Verdana"/>
        <family val="2"/>
      </rPr>
      <t>seguridad y salud en el trabajo</t>
    </r>
    <r>
      <rPr>
        <sz val="10"/>
        <rFont val="Verdana"/>
        <family val="2"/>
      </rPr>
      <t xml:space="preserve"> de la empresa social del estado hospital regional de II nivel de san marcos.</t>
    </r>
  </si>
  <si>
    <t>Gestor y Apoyo area Presupuesto</t>
  </si>
  <si>
    <t xml:space="preserve">51160000       42271500  </t>
  </si>
  <si>
    <t xml:space="preserve">Prestación del servicio de consulta de toda la Información contenida en su sistema de información COMPLIANCE SARLAFT </t>
  </si>
  <si>
    <t>Prestar Servicios Especializados De Histopatologia, por Evento , en la ESE Hospital Regional II Nivel de San Marcos</t>
  </si>
  <si>
    <t>ING- AMBIENTAL</t>
  </si>
  <si>
    <t>¿</t>
  </si>
  <si>
    <t>COOR- LABORATORIO</t>
  </si>
  <si>
    <r>
      <t xml:space="preserve">Suministro de Insumos, </t>
    </r>
    <r>
      <rPr>
        <b/>
        <sz val="10"/>
        <rFont val="Verdana"/>
        <family val="2"/>
      </rPr>
      <t>Material de laboratorio</t>
    </r>
  </si>
  <si>
    <r>
      <t xml:space="preserve">Prestación de servicios profesionales en el área de </t>
    </r>
    <r>
      <rPr>
        <b/>
        <sz val="11"/>
        <rFont val="Albertus Medium"/>
        <family val="0"/>
      </rPr>
      <t>Presupuesto</t>
    </r>
    <r>
      <rPr>
        <sz val="11"/>
        <rFont val="Albertus Medium"/>
        <family val="2"/>
      </rPr>
      <t xml:space="preserve"> de la Empresa Social del Estado Hospital Regional II Nivel de San Marcos, Ejecutando las actividades propias del proceso presupuestal.</t>
    </r>
  </si>
  <si>
    <t>56112005
81112303
81112306
44103107</t>
  </si>
  <si>
    <t>FARIEL EMIRO MEDINA DUQUE</t>
  </si>
  <si>
    <t>ANDRES OLIVARES BALDOVINO</t>
  </si>
  <si>
    <t>30130000    13150000   30160000     39130000       40141700</t>
  </si>
  <si>
    <t>42000000   42182800         42182600         42182000</t>
  </si>
  <si>
    <t xml:space="preserve">                      56101700   56111500</t>
  </si>
  <si>
    <t>81112303    56112005</t>
  </si>
  <si>
    <t>73152108     73000000   26121609   81101701   72151702   72151514            72103302</t>
  </si>
  <si>
    <t>Mantenimiento Correctivo a todo costo de UPS central de la ESE Hospital San Marcos.</t>
  </si>
  <si>
    <t>Servicios de Evaluacion de los factores de riesgos psicosocial (BATERIA DE RIESGO PSICOSOCIAL).  Tlento Humano de la ESE San Marcos.</t>
  </si>
  <si>
    <t>Contrato de caracterizacion de aguas, de consumo y aguas  residuales generadas por la ESE San Marcos</t>
  </si>
  <si>
    <r>
      <t xml:space="preserve">Prestación de servicios Profesionales para la </t>
    </r>
    <r>
      <rPr>
        <b/>
        <sz val="10"/>
        <rFont val="Verdana"/>
        <family val="2"/>
      </rPr>
      <t>Asesoría jurídica</t>
    </r>
    <r>
      <rPr>
        <sz val="10"/>
        <rFont val="Verdana"/>
        <family val="2"/>
      </rPr>
      <t xml:space="preserve"> externa, y Apoyo juridico en los procesos de la empresa social del estado Hospital Regional de II nivel de san marcos al paroceso de Intervencion</t>
    </r>
  </si>
  <si>
    <r>
      <t xml:space="preserve">Prestación de servicios profesionales de </t>
    </r>
    <r>
      <rPr>
        <b/>
        <sz val="11"/>
        <rFont val="Albertus Medium"/>
        <family val="0"/>
      </rPr>
      <t>Asesoria Adminsitrativa</t>
    </r>
    <r>
      <rPr>
        <sz val="11"/>
        <rFont val="Albertus Medium"/>
        <family val="2"/>
      </rPr>
      <t>, y los procesos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financiero y  de la empresa social del estado Hospital regional de II nivel de san marcos</t>
    </r>
  </si>
  <si>
    <r>
      <t>Prestación de</t>
    </r>
    <r>
      <rPr>
        <sz val="10"/>
        <rFont val="Verdana"/>
        <family val="2"/>
      </rPr>
      <t xml:space="preserve"> Servicios Profesionales   de la Salud, </t>
    </r>
    <r>
      <rPr>
        <b/>
        <sz val="10"/>
        <rFont val="Verdana"/>
        <family val="2"/>
      </rPr>
      <t>como Nutricionista,</t>
    </r>
    <r>
      <rPr>
        <sz val="10"/>
        <rFont val="Verdana"/>
        <family val="2"/>
      </rPr>
      <t xml:space="preserve"> para el fortalecimiento de los procesos asistenciales de la Empresa Social del Estado Hospital Regional de II Nivel de San Marcos –Sucre </t>
    </r>
  </si>
  <si>
    <r>
      <t xml:space="preserve"> Mantenimiento a todo costo, de</t>
    </r>
    <r>
      <rPr>
        <b/>
        <sz val="10"/>
        <rFont val="Verdana"/>
        <family val="2"/>
      </rPr>
      <t xml:space="preserve"> Equipos Biomedicos</t>
    </r>
    <r>
      <rPr>
        <sz val="10"/>
        <rFont val="Verdana"/>
        <family val="2"/>
      </rPr>
      <t xml:space="preserve"> de la ESE. </t>
    </r>
  </si>
  <si>
    <r>
      <t xml:space="preserve">Adquisicion de </t>
    </r>
    <r>
      <rPr>
        <b/>
        <sz val="11"/>
        <rFont val="Albertus Medium"/>
        <family val="2"/>
      </rPr>
      <t>Aires</t>
    </r>
    <r>
      <rPr>
        <b/>
        <sz val="10"/>
        <rFont val="Verdana"/>
        <family val="2"/>
      </rPr>
      <t xml:space="preserve"> acondicionados y Ventiladores</t>
    </r>
    <r>
      <rPr>
        <sz val="10"/>
        <rFont val="Verdana"/>
        <family val="2"/>
      </rPr>
      <t>, para el Sistema de Ventialacion de la ESE San Marcos.</t>
    </r>
  </si>
  <si>
    <t>Contratacion de Servicios de Salud en Procesos y/o Subprocesos Asistenciales, para el fortalecimiento de los servicios de la ESE Hospital San Marcos.</t>
  </si>
  <si>
    <t xml:space="preserve">80100000   80101500    80160000       84111500 
</t>
  </si>
  <si>
    <r>
      <t xml:space="preserve">Servicios de </t>
    </r>
    <r>
      <rPr>
        <b/>
        <sz val="11"/>
        <rFont val="Albertus Medium"/>
        <family val="0"/>
      </rPr>
      <t>control de vectores, roedores, fumigacion de plagas</t>
    </r>
    <r>
      <rPr>
        <sz val="11"/>
        <rFont val="Albertus Medium"/>
        <family val="2"/>
      </rPr>
      <t>,</t>
    </r>
    <r>
      <rPr>
        <sz val="10"/>
        <rFont val="Verdana"/>
        <family val="2"/>
      </rPr>
      <t xml:space="preserve">  en la ESE Hospital Regional II Nivel y Lote ubicado en la salida de San Marcos</t>
    </r>
  </si>
  <si>
    <t>82101801                        82101802</t>
  </si>
  <si>
    <t>Servicios de comunicación Social para la ESE Hospital San Marcos.</t>
  </si>
  <si>
    <r>
      <t xml:space="preserve">Prestación de Servicios de apoyo a la gestión , servicios de proteccion </t>
    </r>
    <r>
      <rPr>
        <b/>
        <sz val="11"/>
        <rFont val="Albertus Medium"/>
        <family val="0"/>
      </rPr>
      <t>Guarda de</t>
    </r>
    <r>
      <rPr>
        <sz val="11"/>
        <rFont val="Albertus Medium"/>
        <family val="2"/>
      </rPr>
      <t xml:space="preserve"> </t>
    </r>
    <r>
      <rPr>
        <b/>
        <sz val="11"/>
        <rFont val="Albertus Medium"/>
        <family val="0"/>
      </rPr>
      <t>Seguridad,</t>
    </r>
    <r>
      <rPr>
        <sz val="10"/>
        <rFont val="Verdana"/>
        <family val="2"/>
      </rPr>
      <t xml:space="preserve"> de la Empresa Social del Estado Hospital Regional de II Nivel de San Marcos –Sucre</t>
    </r>
  </si>
  <si>
    <r>
      <rPr>
        <b/>
        <sz val="10"/>
        <rFont val="Verdana"/>
        <family val="2"/>
      </rPr>
      <t>Servicios de Ambulancias</t>
    </r>
    <r>
      <rPr>
        <sz val="10"/>
        <rFont val="Verdana"/>
        <family val="2"/>
      </rPr>
      <t>- Traslado asistencial Basico y Medicalizado</t>
    </r>
  </si>
  <si>
    <r>
      <t>Prestación de</t>
    </r>
    <r>
      <rPr>
        <sz val="10"/>
        <rFont val="Verdana"/>
        <family val="2"/>
      </rPr>
      <t xml:space="preserve"> Servicios Profesionales   de la Salud, </t>
    </r>
    <r>
      <rPr>
        <b/>
        <sz val="10"/>
        <rFont val="Verdana"/>
        <family val="2"/>
      </rPr>
      <t>como Psicologa</t>
    </r>
    <r>
      <rPr>
        <sz val="10"/>
        <rFont val="Verdana"/>
        <family val="2"/>
      </rPr>
      <t xml:space="preserve">, para el fortalecimiento de los procesos asistenciales de la Empresa Social del Estado Hospital Regional de II Nivel de San Marcos –Sucre </t>
    </r>
  </si>
  <si>
    <t>Servicios de Correo Electronico y mensajeria Institucional, para la ESE San Marcos,</t>
  </si>
  <si>
    <t>Liquidacion de gastos de viajes por viajar a la ciudad de Sincelejo el dia 04 de enero de 2023. Foro de referencia y contrareferencia, Emergencias y desastres en Mision Mecica.</t>
  </si>
  <si>
    <t>Duración estimada del contrato- meses</t>
  </si>
  <si>
    <t xml:space="preserve">Edelberto Agamez Prasca, </t>
  </si>
  <si>
    <t xml:space="preserve">recursohumano@esehospitalregionalsanmarcos.gov.co   </t>
  </si>
  <si>
    <t>2955670 Ext116</t>
  </si>
  <si>
    <t xml:space="preserve"> Tel 2955670 </t>
  </si>
  <si>
    <t>gerencia@esehospitalregionalsanmarcos.gov.co</t>
  </si>
  <si>
    <t xml:space="preserve">Gerencia Hospital Regional San Marcos. </t>
  </si>
  <si>
    <t xml:space="preserve"> 2955670 Ext134</t>
  </si>
  <si>
    <t>subdireccioncientifica@esehospitalregionalsanmarcos.gov.co</t>
  </si>
  <si>
    <t>Subdirector Cientifica</t>
  </si>
  <si>
    <t>2955670 Ext 141.</t>
  </si>
  <si>
    <t>Marisol Florez Villegas. Enfermera Jefe, Coordinadora Asistencial</t>
  </si>
  <si>
    <t xml:space="preserve">2955670 Ext127 </t>
  </si>
  <si>
    <t>almacen@esehospitalregionalsanmarcos.gov.co</t>
  </si>
  <si>
    <t xml:space="preserve">Said Bitar. Almacenista.  </t>
  </si>
  <si>
    <t>2955670 Ext109</t>
  </si>
  <si>
    <t>juridica@esehospitalregionalsanmarcos.gov.co</t>
  </si>
  <si>
    <t>Marly Argumedo, Auxiliar Administrativo.</t>
  </si>
  <si>
    <t>sistemas@esehospitalregionalsanmarcos.gov.co</t>
  </si>
  <si>
    <t xml:space="preserve">Ingeniero(a) de Sistemas.  </t>
  </si>
  <si>
    <t>estadistica@esehospitalregionalsanmarcos.gov.co</t>
  </si>
  <si>
    <t>Siahara Vergara, Profesioan Universitario, Coordiandora de archivo clinico. Y estadisticas</t>
  </si>
  <si>
    <t>subadministrativa@esehospitalregionalsanmarcos.gov.co</t>
  </si>
  <si>
    <t xml:space="preserve">Subdireccion Administrativa.  </t>
  </si>
  <si>
    <t>Responsable</t>
  </si>
  <si>
    <t>Telefono</t>
  </si>
  <si>
    <t>Correo electronico</t>
  </si>
  <si>
    <t>76111501      76111500</t>
  </si>
  <si>
    <t>76110000       76121501       76130000</t>
  </si>
  <si>
    <t xml:space="preserve">77100000     77115000       77120000       </t>
  </si>
  <si>
    <t>85101600                     85101700</t>
  </si>
  <si>
    <t xml:space="preserve">
85171500</t>
  </si>
  <si>
    <t>81101500      80101500</t>
  </si>
  <si>
    <t>Consultoria de estudio, asesoria ,  diagnosticoy diseño, de un nuevo sistema de almacenamiento de Agua en  la ESE San Marcos.</t>
  </si>
  <si>
    <t>Ing- Ambiental</t>
  </si>
  <si>
    <t>81101500      80101500                      47100000                      47101569</t>
  </si>
  <si>
    <t>80100000    80101500    80160000                84111500            84111600</t>
  </si>
  <si>
    <r>
      <t xml:space="preserve">Adquisicion de </t>
    </r>
    <r>
      <rPr>
        <b/>
        <sz val="10"/>
        <rFont val="Verdana"/>
        <family val="2"/>
      </rPr>
      <t>Equipo, un Servidor para la Infraestructura Tecnologica de la ESE</t>
    </r>
  </si>
  <si>
    <r>
      <t xml:space="preserve"> Mantenimiento a todo costo, de</t>
    </r>
    <r>
      <rPr>
        <b/>
        <sz val="10"/>
        <rFont val="Verdana"/>
        <family val="2"/>
      </rPr>
      <t xml:space="preserve"> Intrumentacion Quirurgica</t>
    </r>
    <r>
      <rPr>
        <sz val="10"/>
        <rFont val="Verdana"/>
        <family val="2"/>
      </rPr>
      <t xml:space="preserve"> de la ESE. </t>
    </r>
  </si>
  <si>
    <t>Compra de Instrumental Quirurgico para la Atencion del paciente, en la ESE San Marcos</t>
  </si>
  <si>
    <t>Servicios de Consultoria y diagnostico de las redes sanitarias en el desarrollo del Mantenimiento del sistema de y tratamiento de aguas residuales PETAR de la ESE San Marcos.</t>
  </si>
  <si>
    <t xml:space="preserve">85101600                      85101601                     85101602                     85101603                     85101604                     85101605   85120000                      80111503      </t>
  </si>
  <si>
    <t>Capacitacion al personal de planta de la ESE Hospital San Marcos.</t>
  </si>
  <si>
    <r>
      <t xml:space="preserve">Prestación de Servicios de apoyo a la gestión como </t>
    </r>
    <r>
      <rPr>
        <b/>
        <sz val="10"/>
        <rFont val="Verdana"/>
        <family val="2"/>
      </rPr>
      <t>Instrumentadoras</t>
    </r>
    <r>
      <rPr>
        <sz val="10"/>
        <rFont val="Verdana"/>
        <family val="2"/>
      </rPr>
      <t xml:space="preserve"> para el fortalecimiento de los procesos asistenciales de la Empresa Social del Estado Hospital Regional de II Nivel de San Marcos –Sucre</t>
    </r>
  </si>
  <si>
    <r>
      <t>Prestación de Servicios Tecnicos y Profesionales de</t>
    </r>
    <r>
      <rPr>
        <b/>
        <sz val="11"/>
        <rFont val="Albertus Medium"/>
        <family val="0"/>
      </rPr>
      <t xml:space="preserve"> Enfermeria,</t>
    </r>
    <r>
      <rPr>
        <sz val="10"/>
        <rFont val="Verdana"/>
        <family val="2"/>
      </rPr>
      <t xml:space="preserve"> para el fortalecimiento de los procesos asistenciales de la Empresa Social del Estado Hospital Regional de II Nivel de San Marcos –Sucre </t>
    </r>
  </si>
  <si>
    <t>Prestacion de servicios Especializados en Medicina Interna, en la ESE Hospital San Marcos</t>
  </si>
  <si>
    <t>2.1.2.02.02.008</t>
  </si>
  <si>
    <t>Prestación de servicios Profesionales para la Asesoría jurídica externa, y Apoyo juridico en los procesos de la empresa social del estado Hospital Regional de II nivel de san marcos al paroceso de Intervencion</t>
  </si>
  <si>
    <t>83990</t>
  </si>
  <si>
    <t>Otros servicios PROFESIONALES, técnicos y empresariales - Incluye PIC</t>
  </si>
  <si>
    <t>H U S  - PROCESO DE FUSION SEDE SAN MARCOS</t>
  </si>
  <si>
    <t xml:space="preserve">PAA- PLAN ANUAL DE ADQUISICIONES - 2024. Adoptado mediante Resolucion #0414 del 28 de Diciembre 2023.   </t>
  </si>
  <si>
    <r>
      <rPr>
        <b/>
        <sz val="9"/>
        <rFont val="Albertus Medium"/>
        <family val="2"/>
      </rPr>
      <t>FARIEL MEDINA DUQUE</t>
    </r>
    <r>
      <rPr>
        <sz val="9"/>
        <rFont val="Albertus Medium"/>
        <family val="2"/>
      </rPr>
      <t xml:space="preserve">
Director de Sede San Marcos
Cel. 3053244160
gerencia@esehospitalregionalsanmarcos.gov                                                                                                              </t>
    </r>
  </si>
  <si>
    <t>Director Sede San Marcos</t>
  </si>
  <si>
    <t>minima</t>
  </si>
  <si>
    <t xml:space="preserve">menor. </t>
  </si>
  <si>
    <t>Fecha estimada de presentación de ofertas (mes)</t>
  </si>
  <si>
    <t>Duración del contrato (intervalo: días, meses, años)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</si>
</sst>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&quot;$&quot;\ * #,##0_);_(&quot;$&quot;\ * \(#,##0\);_(&quot;$&quot;\ * &quot;-&quot;??_);_(@_)"/>
    <numFmt numFmtId="179" formatCode="_-* #,##0\ _€_-;\-* #,##0\ _€_-;_-* &quot;-&quot;??\ _€_-;_-@_-"/>
    <numFmt numFmtId="180" formatCode="_(* #,##0_);_(* \(#,##0\);_(* &quot;-&quot;??_);_(@_)"/>
    <numFmt numFmtId="181" formatCode="dd/mm/yyyy"/>
    <numFmt numFmtId="182" formatCode="_(* #,##0.0_);_(* \(#,##0.0\);_(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"/>
    <numFmt numFmtId="188" formatCode="_(* #,##0.0_);_(* \(#,##0.0\);_(* &quot;-&quot;?_);_(@_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1"/>
      <name val="Tahoma"/>
      <family val="2"/>
    </font>
    <font>
      <i/>
      <sz val="14"/>
      <name val="Tahoma"/>
      <family val="2"/>
    </font>
    <font>
      <sz val="14"/>
      <name val="Tahoma"/>
      <family val="2"/>
    </font>
    <font>
      <sz val="11"/>
      <name val="Tahoma"/>
      <family val="2"/>
    </font>
    <font>
      <b/>
      <sz val="20"/>
      <name val="Albertus Medium"/>
      <family val="2"/>
    </font>
    <font>
      <b/>
      <sz val="16"/>
      <name val="Albertus Medium"/>
      <family val="2"/>
    </font>
    <font>
      <b/>
      <sz val="11"/>
      <name val="Albertus Medium"/>
      <family val="2"/>
    </font>
    <font>
      <sz val="9"/>
      <name val="Albertus Medium"/>
      <family val="2"/>
    </font>
    <font>
      <sz val="11"/>
      <name val="Albertus Medium"/>
      <family val="2"/>
    </font>
    <font>
      <b/>
      <sz val="9"/>
      <name val="Albertus Medium"/>
      <family val="2"/>
    </font>
    <font>
      <sz val="10"/>
      <name val="Albertus Medium"/>
      <family val="2"/>
    </font>
    <font>
      <b/>
      <sz val="10"/>
      <name val="Albertus Medium"/>
      <family val="2"/>
    </font>
    <font>
      <i/>
      <sz val="14"/>
      <name val="Book Antiqua"/>
      <family val="1"/>
    </font>
    <font>
      <b/>
      <sz val="9"/>
      <name val="Arial Narrow"/>
      <family val="2"/>
    </font>
    <font>
      <sz val="9"/>
      <name val="Arial Narrow"/>
      <family val="2"/>
    </font>
    <font>
      <sz val="8"/>
      <name val="Calibri"/>
      <family val="2"/>
    </font>
    <font>
      <b/>
      <sz val="12"/>
      <name val="Verdana"/>
      <family val="2"/>
    </font>
    <font>
      <i/>
      <sz val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Book Antiqua"/>
      <family val="1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b/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theme="1"/>
      <name val="Verdan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Book Antiqua"/>
      <family val="1"/>
    </font>
    <font>
      <sz val="12"/>
      <color theme="1"/>
      <name val="Calibri"/>
      <family val="2"/>
    </font>
    <font>
      <sz val="11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Protection="0">
      <alignment horizontal="center" vertical="center"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32" borderId="0" applyNumberFormat="0" applyBorder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0" fontId="64" fillId="21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57" fillId="0" borderId="8" applyNumberFormat="0" applyFill="0" applyAlignment="0" applyProtection="0"/>
    <xf numFmtId="0" fontId="69" fillId="0" borderId="9" applyNumberFormat="0" applyFill="0" applyAlignment="0" applyProtection="0"/>
  </cellStyleXfs>
  <cellXfs count="151">
    <xf numFmtId="0" fontId="0" fillId="0" borderId="0" xfId="0" applyFont="1" applyAlignment="1">
      <alignment/>
    </xf>
    <xf numFmtId="0" fontId="8" fillId="0" borderId="10" xfId="0" applyFont="1" applyFill="1" applyBorder="1" applyAlignment="1">
      <alignment horizontal="justify" vertical="center" wrapText="1"/>
    </xf>
    <xf numFmtId="3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center"/>
    </xf>
    <xf numFmtId="180" fontId="8" fillId="0" borderId="10" xfId="50" applyNumberFormat="1" applyFont="1" applyFill="1" applyBorder="1" applyAlignment="1">
      <alignment vertical="center"/>
    </xf>
    <xf numFmtId="180" fontId="8" fillId="0" borderId="10" xfId="5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180" fontId="0" fillId="0" borderId="0" xfId="50" applyNumberFormat="1" applyFont="1" applyFill="1" applyAlignment="1">
      <alignment/>
    </xf>
    <xf numFmtId="0" fontId="10" fillId="34" borderId="10" xfId="39" applyFont="1" applyFill="1" applyBorder="1" applyAlignment="1">
      <alignment horizontal="center" vertical="center" wrapText="1"/>
    </xf>
    <xf numFmtId="180" fontId="10" fillId="34" borderId="10" xfId="50" applyNumberFormat="1" applyFont="1" applyFill="1" applyBorder="1" applyAlignment="1">
      <alignment horizontal="center" vertical="center" wrapText="1"/>
    </xf>
    <xf numFmtId="180" fontId="0" fillId="0" borderId="0" xfId="50" applyNumberFormat="1" applyFont="1" applyFill="1" applyAlignment="1">
      <alignment/>
    </xf>
    <xf numFmtId="0" fontId="0" fillId="0" borderId="0" xfId="0" applyFill="1" applyAlignment="1">
      <alignment wrapText="1"/>
    </xf>
    <xf numFmtId="180" fontId="8" fillId="35" borderId="10" xfId="50" applyNumberFormat="1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180" fontId="17" fillId="0" borderId="0" xfId="5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justify" vertical="center" wrapText="1"/>
    </xf>
    <xf numFmtId="180" fontId="17" fillId="0" borderId="0" xfId="50" applyNumberFormat="1" applyFont="1" applyFill="1" applyBorder="1" applyAlignment="1">
      <alignment horizontal="right" wrapText="1"/>
    </xf>
    <xf numFmtId="180" fontId="17" fillId="0" borderId="12" xfId="50" applyNumberFormat="1" applyFont="1" applyFill="1" applyBorder="1" applyAlignment="1">
      <alignment horizontal="right" wrapText="1"/>
    </xf>
    <xf numFmtId="0" fontId="17" fillId="0" borderId="10" xfId="0" applyFont="1" applyFill="1" applyBorder="1" applyAlignment="1">
      <alignment horizontal="justify" vertical="center" wrapText="1"/>
    </xf>
    <xf numFmtId="177" fontId="17" fillId="0" borderId="0" xfId="5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 wrapText="1"/>
    </xf>
    <xf numFmtId="178" fontId="17" fillId="0" borderId="10" xfId="0" applyNumberFormat="1" applyFont="1" applyFill="1" applyBorder="1" applyAlignment="1">
      <alignment horizontal="justify" vertical="center" wrapText="1"/>
    </xf>
    <xf numFmtId="14" fontId="17" fillId="0" borderId="10" xfId="0" applyNumberFormat="1" applyFont="1" applyFill="1" applyBorder="1" applyAlignment="1">
      <alignment horizontal="justify" vertical="center" wrapText="1"/>
    </xf>
    <xf numFmtId="180" fontId="17" fillId="0" borderId="13" xfId="5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180" fontId="17" fillId="0" borderId="13" xfId="50" applyNumberFormat="1" applyFont="1" applyFill="1" applyBorder="1" applyAlignment="1">
      <alignment horizontal="right" wrapText="1"/>
    </xf>
    <xf numFmtId="180" fontId="17" fillId="0" borderId="14" xfId="50" applyNumberFormat="1" applyFont="1" applyFill="1" applyBorder="1" applyAlignment="1">
      <alignment horizontal="right" wrapText="1"/>
    </xf>
    <xf numFmtId="180" fontId="18" fillId="0" borderId="10" xfId="50" applyNumberFormat="1" applyFont="1" applyFill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justify" vertical="center" wrapText="1"/>
    </xf>
    <xf numFmtId="171" fontId="17" fillId="0" borderId="0" xfId="50" applyFont="1" applyFill="1" applyBorder="1" applyAlignment="1">
      <alignment horizontal="center" vertical="center" wrapText="1"/>
    </xf>
    <xf numFmtId="171" fontId="17" fillId="0" borderId="13" xfId="5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1" fontId="8" fillId="0" borderId="10" xfId="5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180" fontId="0" fillId="0" borderId="10" xfId="5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 horizontal="justify" vertical="center" wrapText="1"/>
    </xf>
    <xf numFmtId="0" fontId="20" fillId="0" borderId="0" xfId="0" applyFont="1" applyFill="1" applyBorder="1" applyAlignment="1">
      <alignment horizontal="justify" vertical="center" wrapText="1"/>
    </xf>
    <xf numFmtId="180" fontId="70" fillId="0" borderId="10" xfId="0" applyNumberFormat="1" applyFont="1" applyFill="1" applyBorder="1" applyAlignment="1">
      <alignment horizontal="left" vertical="center" wrapText="1"/>
    </xf>
    <xf numFmtId="0" fontId="23" fillId="0" borderId="10" xfId="39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justify" vertical="center" wrapText="1"/>
    </xf>
    <xf numFmtId="180" fontId="5" fillId="0" borderId="15" xfId="50" applyNumberFormat="1" applyFont="1" applyFill="1" applyBorder="1" applyAlignment="1">
      <alignment vertical="center" wrapText="1"/>
    </xf>
    <xf numFmtId="180" fontId="5" fillId="0" borderId="16" xfId="50" applyNumberFormat="1" applyFont="1" applyFill="1" applyBorder="1" applyAlignment="1">
      <alignment vertical="center" wrapText="1"/>
    </xf>
    <xf numFmtId="180" fontId="9" fillId="0" borderId="0" xfId="50" applyNumberFormat="1" applyFont="1" applyFill="1" applyAlignment="1">
      <alignment vertical="center" wrapText="1"/>
    </xf>
    <xf numFmtId="180" fontId="5" fillId="0" borderId="0" xfId="50" applyNumberFormat="1" applyFont="1" applyFill="1" applyAlignment="1">
      <alignment vertical="center" wrapText="1"/>
    </xf>
    <xf numFmtId="3" fontId="5" fillId="0" borderId="0" xfId="5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3" fontId="17" fillId="0" borderId="0" xfId="5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71" fontId="0" fillId="0" borderId="0" xfId="50" applyFont="1" applyFill="1" applyAlignment="1">
      <alignment/>
    </xf>
    <xf numFmtId="3" fontId="18" fillId="0" borderId="10" xfId="50" applyNumberFormat="1" applyFont="1" applyFill="1" applyBorder="1" applyAlignment="1">
      <alignment horizontal="center" vertical="center" wrapText="1"/>
    </xf>
    <xf numFmtId="180" fontId="24" fillId="0" borderId="10" xfId="50" applyNumberFormat="1" applyFont="1" applyFill="1" applyBorder="1" applyAlignment="1">
      <alignment horizontal="justify" vertical="center" wrapText="1"/>
    </xf>
    <xf numFmtId="0" fontId="21" fillId="0" borderId="10" xfId="0" applyFont="1" applyFill="1" applyBorder="1" applyAlignment="1">
      <alignment horizontal="center" vertical="center" wrapText="1"/>
    </xf>
    <xf numFmtId="180" fontId="16" fillId="0" borderId="11" xfId="50" applyNumberFormat="1" applyFont="1" applyFill="1" applyBorder="1" applyAlignment="1">
      <alignment horizontal="center" vertical="center" wrapText="1"/>
    </xf>
    <xf numFmtId="180" fontId="8" fillId="0" borderId="0" xfId="50" applyNumberFormat="1" applyFont="1" applyFill="1" applyAlignment="1">
      <alignment vertical="center" wrapText="1"/>
    </xf>
    <xf numFmtId="0" fontId="6" fillId="0" borderId="0" xfId="0" applyFont="1" applyFill="1" applyAlignment="1">
      <alignment wrapText="1"/>
    </xf>
    <xf numFmtId="3" fontId="9" fillId="0" borderId="0" xfId="5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wrapText="1"/>
    </xf>
    <xf numFmtId="3" fontId="8" fillId="0" borderId="0" xfId="5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wrapText="1"/>
    </xf>
    <xf numFmtId="3" fontId="5" fillId="0" borderId="0" xfId="50" applyNumberFormat="1" applyFont="1" applyFill="1" applyAlignment="1">
      <alignment horizontal="center" vertical="center" wrapText="1"/>
    </xf>
    <xf numFmtId="0" fontId="71" fillId="0" borderId="0" xfId="0" applyFont="1" applyFill="1" applyAlignment="1">
      <alignment/>
    </xf>
    <xf numFmtId="180" fontId="22" fillId="0" borderId="10" xfId="50" applyNumberFormat="1" applyFont="1" applyFill="1" applyBorder="1" applyAlignment="1">
      <alignment horizontal="center" vertical="center" wrapText="1"/>
    </xf>
    <xf numFmtId="49" fontId="22" fillId="0" borderId="10" xfId="50" applyNumberFormat="1" applyFont="1" applyFill="1" applyBorder="1" applyAlignment="1">
      <alignment horizontal="center" vertical="center" wrapText="1"/>
    </xf>
    <xf numFmtId="180" fontId="0" fillId="0" borderId="0" xfId="50" applyNumberFormat="1" applyFont="1" applyFill="1" applyAlignment="1">
      <alignment wrapText="1"/>
    </xf>
    <xf numFmtId="0" fontId="60" fillId="0" borderId="10" xfId="47" applyFill="1" applyBorder="1" applyAlignment="1">
      <alignment horizontal="justify" vertical="center" wrapText="1"/>
    </xf>
    <xf numFmtId="180" fontId="16" fillId="0" borderId="0" xfId="50" applyNumberFormat="1" applyFont="1" applyFill="1" applyBorder="1" applyAlignment="1">
      <alignment vertical="center" wrapText="1"/>
    </xf>
    <xf numFmtId="180" fontId="16" fillId="0" borderId="10" xfId="5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180" fontId="16" fillId="0" borderId="10" xfId="50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vertical="top" wrapText="1" indent="1"/>
    </xf>
    <xf numFmtId="0" fontId="18" fillId="0" borderId="0" xfId="0" applyFont="1" applyFill="1" applyBorder="1" applyAlignment="1">
      <alignment horizontal="center" vertical="center" wrapText="1"/>
    </xf>
    <xf numFmtId="180" fontId="18" fillId="0" borderId="0" xfId="50" applyNumberFormat="1" applyFont="1" applyFill="1" applyBorder="1" applyAlignment="1">
      <alignment horizontal="justify" vertical="center" wrapText="1"/>
    </xf>
    <xf numFmtId="3" fontId="18" fillId="0" borderId="0" xfId="50" applyNumberFormat="1" applyFont="1" applyFill="1" applyBorder="1" applyAlignment="1">
      <alignment horizontal="center" vertical="center" wrapText="1"/>
    </xf>
    <xf numFmtId="180" fontId="22" fillId="0" borderId="0" xfId="5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1" fillId="0" borderId="0" xfId="0" applyFont="1" applyFill="1" applyBorder="1" applyAlignment="1">
      <alignment/>
    </xf>
    <xf numFmtId="0" fontId="71" fillId="0" borderId="0" xfId="0" applyFont="1" applyFill="1" applyBorder="1" applyAlignment="1">
      <alignment horizontal="left"/>
    </xf>
    <xf numFmtId="180" fontId="27" fillId="0" borderId="0" xfId="5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70" fillId="0" borderId="0" xfId="0" applyFont="1" applyFill="1" applyBorder="1" applyAlignment="1">
      <alignment horizontal="left"/>
    </xf>
    <xf numFmtId="0" fontId="70" fillId="0" borderId="0" xfId="0" applyFont="1" applyFill="1" applyBorder="1" applyAlignment="1">
      <alignment horizontal="center"/>
    </xf>
    <xf numFmtId="14" fontId="11" fillId="0" borderId="10" xfId="0" applyNumberFormat="1" applyFont="1" applyFill="1" applyBorder="1" applyAlignment="1">
      <alignment horizontal="center" vertical="center" wrapText="1"/>
    </xf>
    <xf numFmtId="49" fontId="22" fillId="0" borderId="0" xfId="50" applyNumberFormat="1" applyFont="1" applyFill="1" applyBorder="1" applyAlignment="1">
      <alignment horizontal="center" vertical="center" wrapText="1"/>
    </xf>
    <xf numFmtId="180" fontId="70" fillId="0" borderId="0" xfId="0" applyNumberFormat="1" applyFont="1" applyFill="1" applyBorder="1" applyAlignment="1">
      <alignment horizontal="left" vertical="center" wrapText="1"/>
    </xf>
    <xf numFmtId="180" fontId="11" fillId="0" borderId="10" xfId="50" applyNumberFormat="1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center" vertical="center" wrapText="1"/>
    </xf>
    <xf numFmtId="171" fontId="5" fillId="0" borderId="15" xfId="5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71" fontId="5" fillId="0" borderId="18" xfId="50" applyFont="1" applyFill="1" applyBorder="1" applyAlignment="1">
      <alignment horizontal="center" vertical="center" wrapText="1"/>
    </xf>
    <xf numFmtId="3" fontId="5" fillId="0" borderId="18" xfId="5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3" fontId="16" fillId="0" borderId="10" xfId="5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3" fontId="16" fillId="0" borderId="11" xfId="5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wrapText="1"/>
    </xf>
    <xf numFmtId="171" fontId="5" fillId="0" borderId="0" xfId="50" applyFont="1" applyFill="1" applyAlignment="1">
      <alignment horizontal="center" vertical="center" wrapText="1"/>
    </xf>
    <xf numFmtId="0" fontId="5" fillId="0" borderId="0" xfId="0" applyFont="1" applyFill="1" applyAlignment="1">
      <alignment horizontal="justify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justify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0" fillId="34" borderId="23" xfId="39" applyFont="1" applyFill="1" applyBorder="1" applyAlignment="1">
      <alignment horizontal="center" vertical="center" wrapText="1"/>
    </xf>
    <xf numFmtId="0" fontId="10" fillId="34" borderId="18" xfId="39" applyFont="1" applyFill="1" applyBorder="1" applyAlignment="1">
      <alignment horizontal="center" vertical="center" wrapText="1"/>
    </xf>
    <xf numFmtId="0" fontId="10" fillId="34" borderId="29" xfId="39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wrapText="1"/>
    </xf>
    <xf numFmtId="180" fontId="0" fillId="0" borderId="0" xfId="50" applyNumberFormat="1" applyFont="1" applyAlignment="1">
      <alignment/>
    </xf>
    <xf numFmtId="0" fontId="59" fillId="30" borderId="0" xfId="46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eaderStyle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19050</xdr:colOff>
      <xdr:row>16</xdr:row>
      <xdr:rowOff>0</xdr:rowOff>
    </xdr:from>
    <xdr:ext cx="190500" cy="266700"/>
    <xdr:sp fLocksText="0">
      <xdr:nvSpPr>
        <xdr:cNvPr id="1" name="3 CuadroTexto"/>
        <xdr:cNvSpPr txBox="1">
          <a:spLocks noChangeArrowheads="1"/>
        </xdr:cNvSpPr>
      </xdr:nvSpPr>
      <xdr:spPr>
        <a:xfrm>
          <a:off x="7572375" y="108489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19050</xdr:colOff>
      <xdr:row>122</xdr:row>
      <xdr:rowOff>0</xdr:rowOff>
    </xdr:from>
    <xdr:ext cx="190500" cy="266700"/>
    <xdr:sp fLocksText="0">
      <xdr:nvSpPr>
        <xdr:cNvPr id="2" name="2 CuadroTexto"/>
        <xdr:cNvSpPr txBox="1">
          <a:spLocks noChangeArrowheads="1"/>
        </xdr:cNvSpPr>
      </xdr:nvSpPr>
      <xdr:spPr>
        <a:xfrm>
          <a:off x="7572375" y="793718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171450</xdr:colOff>
      <xdr:row>0</xdr:row>
      <xdr:rowOff>0</xdr:rowOff>
    </xdr:from>
    <xdr:to>
      <xdr:col>9</xdr:col>
      <xdr:colOff>590550</xdr:colOff>
      <xdr:row>0</xdr:row>
      <xdr:rowOff>723900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829925" cy="723900"/>
        </a:xfrm>
        <a:prstGeom prst="rect">
          <a:avLst/>
        </a:prstGeom>
        <a:solidFill>
          <a:srgbClr val="9BBB59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cursohumano@esehospitalregionalsanmarcos.gov.co" TargetMode="External" /><Relationship Id="rId2" Type="http://schemas.openxmlformats.org/officeDocument/2006/relationships/hyperlink" Target="mailto:recursohumano@esehospitalregionalsanmarcos.gov.co" TargetMode="External" /><Relationship Id="rId3" Type="http://schemas.openxmlformats.org/officeDocument/2006/relationships/hyperlink" Target="mailto:recursohumano@esehospitalregionalsanmarcos.gov.co" TargetMode="External" /><Relationship Id="rId4" Type="http://schemas.openxmlformats.org/officeDocument/2006/relationships/hyperlink" Target="mailto:recursohumano@esehospitalregionalsanmarcos.gov.co" TargetMode="External" /><Relationship Id="rId5" Type="http://schemas.openxmlformats.org/officeDocument/2006/relationships/hyperlink" Target="mailto:recursohumano@esehospitalregionalsanmarcos.gov.co" TargetMode="External" /><Relationship Id="rId6" Type="http://schemas.openxmlformats.org/officeDocument/2006/relationships/hyperlink" Target="mailto:recursohumano@esehospitalregionalsanmarcos.gov.co" TargetMode="External" /><Relationship Id="rId7" Type="http://schemas.openxmlformats.org/officeDocument/2006/relationships/hyperlink" Target="mailto:recursohumano@esehospitalregionalsanmarcos.gov.co" TargetMode="External" /><Relationship Id="rId8" Type="http://schemas.openxmlformats.org/officeDocument/2006/relationships/hyperlink" Target="mailto:recursohumano@esehospitalregionalsanmarcos.gov.co" TargetMode="External" /><Relationship Id="rId9" Type="http://schemas.openxmlformats.org/officeDocument/2006/relationships/hyperlink" Target="mailto:recursohumano@esehospitalregionalsanmarcos.gov.co" TargetMode="External" /><Relationship Id="rId10" Type="http://schemas.openxmlformats.org/officeDocument/2006/relationships/hyperlink" Target="mailto:recursohumano@esehospitalregionalsanmarcos.gov.co" TargetMode="External" /><Relationship Id="rId11" Type="http://schemas.openxmlformats.org/officeDocument/2006/relationships/hyperlink" Target="mailto:recursohumano@esehospitalregionalsanmarcos.gov.co" TargetMode="External" /><Relationship Id="rId12" Type="http://schemas.openxmlformats.org/officeDocument/2006/relationships/hyperlink" Target="mailto:recursohumano@esehospitalregionalsanmarcos.gov.co" TargetMode="External" /><Relationship Id="rId13" Type="http://schemas.openxmlformats.org/officeDocument/2006/relationships/hyperlink" Target="mailto:recursohumano@esehospitalregionalsanmarcos.gov.co" TargetMode="External" /><Relationship Id="rId14" Type="http://schemas.openxmlformats.org/officeDocument/2006/relationships/hyperlink" Target="mailto:recursohumano@esehospitalregionalsanmarcos.gov.co" TargetMode="External" /><Relationship Id="rId15" Type="http://schemas.openxmlformats.org/officeDocument/2006/relationships/hyperlink" Target="mailto:recursohumano@esehospitalregionalsanmarcos.gov.co" TargetMode="External" /><Relationship Id="rId16" Type="http://schemas.openxmlformats.org/officeDocument/2006/relationships/hyperlink" Target="mailto:recursohumano@esehospitalregionalsanmarcos.gov.co" TargetMode="External" /><Relationship Id="rId17" Type="http://schemas.openxmlformats.org/officeDocument/2006/relationships/hyperlink" Target="mailto:recursohumano@esehospitalregionalsanmarcos.gov.co" TargetMode="External" /><Relationship Id="rId18" Type="http://schemas.openxmlformats.org/officeDocument/2006/relationships/hyperlink" Target="mailto:recursohumano@esehospitalregionalsanmarcos.gov.co" TargetMode="External" /><Relationship Id="rId19" Type="http://schemas.openxmlformats.org/officeDocument/2006/relationships/hyperlink" Target="mailto:recursohumano@esehospitalregionalsanmarcos.gov.co" TargetMode="External" /><Relationship Id="rId20" Type="http://schemas.openxmlformats.org/officeDocument/2006/relationships/hyperlink" Target="mailto:recursohumano@esehospitalregionalsanmarcos.gov.co" TargetMode="External" /><Relationship Id="rId21" Type="http://schemas.openxmlformats.org/officeDocument/2006/relationships/hyperlink" Target="mailto:recursohumano@esehospitalregionalsanmarcos.gov.co" TargetMode="External" /><Relationship Id="rId22" Type="http://schemas.openxmlformats.org/officeDocument/2006/relationships/hyperlink" Target="mailto:recursohumano@esehospitalregionalsanmarcos.gov.co" TargetMode="External" /><Relationship Id="rId23" Type="http://schemas.openxmlformats.org/officeDocument/2006/relationships/hyperlink" Target="mailto:gerencia@esehospitalregionalsanmarcos.gov.co" TargetMode="External" /><Relationship Id="rId24" Type="http://schemas.openxmlformats.org/officeDocument/2006/relationships/hyperlink" Target="mailto:gerencia@esehospitalregionalsanmarcos.gov.co" TargetMode="External" /><Relationship Id="rId25" Type="http://schemas.openxmlformats.org/officeDocument/2006/relationships/hyperlink" Target="mailto:gerencia@esehospitalregionalsanmarcos.gov.co" TargetMode="External" /><Relationship Id="rId26" Type="http://schemas.openxmlformats.org/officeDocument/2006/relationships/hyperlink" Target="mailto:gerencia@esehospitalregionalsanmarcos.gov.co" TargetMode="External" /><Relationship Id="rId27" Type="http://schemas.openxmlformats.org/officeDocument/2006/relationships/hyperlink" Target="mailto:recursohumano@esehospitalregionalsanmarcos.gov.co" TargetMode="External" /><Relationship Id="rId28" Type="http://schemas.openxmlformats.org/officeDocument/2006/relationships/comments" Target="../comments1.xml" /><Relationship Id="rId29" Type="http://schemas.openxmlformats.org/officeDocument/2006/relationships/vmlDrawing" Target="../drawings/vmlDrawing1.vml" /><Relationship Id="rId30" Type="http://schemas.openxmlformats.org/officeDocument/2006/relationships/drawing" Target="../drawings/drawing1.xml" /><Relationship Id="rId3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7"/>
  <sheetViews>
    <sheetView showGridLines="0" tabSelected="1" zoomScale="85" zoomScaleNormal="85" zoomScalePageLayoutView="80" workbookViewId="0" topLeftCell="A1">
      <selection activeCell="E20" sqref="E20"/>
    </sheetView>
  </sheetViews>
  <sheetFormatPr defaultColWidth="11.421875" defaultRowHeight="15"/>
  <cols>
    <col min="1" max="1" width="2.7109375" style="3" customWidth="1"/>
    <col min="2" max="2" width="18.00390625" style="122" customWidth="1"/>
    <col min="3" max="3" width="67.140625" style="124" customWidth="1"/>
    <col min="4" max="5" width="12.7109375" style="116" customWidth="1"/>
    <col min="6" max="6" width="10.8515625" style="116" customWidth="1"/>
    <col min="7" max="7" width="12.140625" style="116" customWidth="1"/>
    <col min="8" max="8" width="11.57421875" style="123" customWidth="1"/>
    <col min="9" max="9" width="11.00390625" style="116" customWidth="1"/>
    <col min="10" max="10" width="18.28125" style="55" customWidth="1"/>
    <col min="11" max="11" width="16.57421875" style="55" customWidth="1"/>
    <col min="12" max="12" width="15.57421875" style="73" hidden="1" customWidth="1"/>
    <col min="13" max="13" width="10.8515625" style="3" customWidth="1"/>
    <col min="14" max="14" width="11.28125" style="3" customWidth="1"/>
    <col min="15" max="15" width="20.28125" style="119" customWidth="1"/>
    <col min="16" max="16" width="20.140625" style="3" customWidth="1"/>
    <col min="17" max="17" width="38.140625" style="3" customWidth="1"/>
    <col min="18" max="16384" width="11.421875" style="3" customWidth="1"/>
  </cols>
  <sheetData>
    <row r="1" spans="2:15" ht="69.75" customHeight="1" thickBot="1">
      <c r="B1" s="102"/>
      <c r="C1" s="103"/>
      <c r="D1" s="104"/>
      <c r="E1" s="104"/>
      <c r="F1" s="104"/>
      <c r="G1" s="104"/>
      <c r="H1" s="105"/>
      <c r="I1" s="104"/>
      <c r="J1" s="52"/>
      <c r="K1" s="53"/>
      <c r="L1" s="56"/>
      <c r="M1" s="2"/>
      <c r="O1" s="3"/>
    </row>
    <row r="2" spans="2:15" ht="39.75" customHeight="1" thickBot="1">
      <c r="B2" s="126" t="s">
        <v>267</v>
      </c>
      <c r="C2" s="127"/>
      <c r="D2" s="127"/>
      <c r="E2" s="127"/>
      <c r="F2" s="127"/>
      <c r="G2" s="127"/>
      <c r="H2" s="128"/>
      <c r="I2" s="128"/>
      <c r="J2" s="128"/>
      <c r="K2" s="129"/>
      <c r="L2" s="56"/>
      <c r="M2" s="2"/>
      <c r="O2" s="3"/>
    </row>
    <row r="3" spans="2:15" ht="49.5" customHeight="1">
      <c r="B3" s="126" t="s">
        <v>268</v>
      </c>
      <c r="C3" s="127"/>
      <c r="D3" s="127"/>
      <c r="E3" s="127"/>
      <c r="F3" s="127"/>
      <c r="G3" s="127"/>
      <c r="H3" s="128"/>
      <c r="I3" s="128"/>
      <c r="J3" s="128"/>
      <c r="K3" s="129"/>
      <c r="L3" s="57"/>
      <c r="M3" s="4"/>
      <c r="N3" s="5"/>
      <c r="O3" s="5"/>
    </row>
    <row r="4" spans="2:15" ht="34.5" customHeight="1" thickBot="1">
      <c r="B4" s="134" t="s">
        <v>0</v>
      </c>
      <c r="C4" s="135"/>
      <c r="D4" s="135"/>
      <c r="E4" s="135"/>
      <c r="F4" s="135"/>
      <c r="G4" s="135"/>
      <c r="H4" s="135"/>
      <c r="I4" s="135"/>
      <c r="J4" s="135"/>
      <c r="K4" s="136"/>
      <c r="L4" s="58"/>
      <c r="O4" s="3"/>
    </row>
    <row r="5" spans="2:15" ht="60" customHeight="1">
      <c r="B5" s="19" t="s">
        <v>1</v>
      </c>
      <c r="C5" s="19" t="s">
        <v>24</v>
      </c>
      <c r="D5" s="20"/>
      <c r="E5" s="20"/>
      <c r="F5" s="21"/>
      <c r="G5" s="21"/>
      <c r="H5" s="137" t="s">
        <v>19</v>
      </c>
      <c r="I5" s="138"/>
      <c r="J5" s="138"/>
      <c r="K5" s="139"/>
      <c r="L5" s="59"/>
      <c r="O5" s="3"/>
    </row>
    <row r="6" spans="2:15" ht="23.25" customHeight="1">
      <c r="B6" s="19" t="s">
        <v>2</v>
      </c>
      <c r="C6" s="19" t="s">
        <v>25</v>
      </c>
      <c r="D6" s="20"/>
      <c r="E6" s="20"/>
      <c r="F6" s="21"/>
      <c r="G6" s="21"/>
      <c r="H6" s="137"/>
      <c r="I6" s="138"/>
      <c r="J6" s="138"/>
      <c r="K6" s="139"/>
      <c r="L6" s="59"/>
      <c r="O6" s="3"/>
    </row>
    <row r="7" spans="2:15" ht="24.75" customHeight="1">
      <c r="B7" s="19" t="s">
        <v>3</v>
      </c>
      <c r="C7" s="19" t="s">
        <v>26</v>
      </c>
      <c r="D7" s="20"/>
      <c r="E7" s="20"/>
      <c r="F7" s="21"/>
      <c r="G7" s="21"/>
      <c r="H7" s="137"/>
      <c r="I7" s="138"/>
      <c r="J7" s="138"/>
      <c r="K7" s="139"/>
      <c r="L7" s="59"/>
      <c r="O7" s="3"/>
    </row>
    <row r="8" spans="2:15" ht="30" customHeight="1">
      <c r="B8" s="19" t="s">
        <v>13</v>
      </c>
      <c r="C8" s="19" t="s">
        <v>27</v>
      </c>
      <c r="D8" s="20"/>
      <c r="E8" s="20"/>
      <c r="F8" s="21"/>
      <c r="G8" s="21"/>
      <c r="H8" s="137"/>
      <c r="I8" s="138"/>
      <c r="J8" s="138"/>
      <c r="K8" s="139"/>
      <c r="L8" s="59"/>
      <c r="O8" s="3"/>
    </row>
    <row r="9" spans="2:15" ht="172.5" customHeight="1">
      <c r="B9" s="19" t="s">
        <v>16</v>
      </c>
      <c r="C9" s="22" t="s">
        <v>168</v>
      </c>
      <c r="D9" s="20"/>
      <c r="E9" s="20"/>
      <c r="F9" s="21"/>
      <c r="G9" s="21"/>
      <c r="H9" s="140"/>
      <c r="I9" s="141"/>
      <c r="J9" s="141"/>
      <c r="K9" s="142"/>
      <c r="L9" s="59"/>
      <c r="O9" s="3"/>
    </row>
    <row r="10" spans="2:15" ht="62.25" customHeight="1">
      <c r="B10" s="19" t="s">
        <v>4</v>
      </c>
      <c r="C10" s="22" t="s">
        <v>41</v>
      </c>
      <c r="D10" s="20"/>
      <c r="E10" s="20"/>
      <c r="F10" s="21"/>
      <c r="G10" s="21"/>
      <c r="H10" s="36"/>
      <c r="I10" s="21"/>
      <c r="J10" s="23"/>
      <c r="K10" s="24"/>
      <c r="L10" s="60"/>
      <c r="O10" s="3"/>
    </row>
    <row r="11" spans="2:15" ht="72" customHeight="1">
      <c r="B11" s="19" t="s">
        <v>5</v>
      </c>
      <c r="C11" s="25" t="s">
        <v>269</v>
      </c>
      <c r="D11" s="20"/>
      <c r="E11" s="20"/>
      <c r="F11" s="21"/>
      <c r="G11" s="21"/>
      <c r="H11" s="143" t="s">
        <v>30</v>
      </c>
      <c r="I11" s="143"/>
      <c r="J11" s="143"/>
      <c r="K11" s="143"/>
      <c r="L11" s="59"/>
      <c r="O11" s="3"/>
    </row>
    <row r="12" spans="2:15" ht="38.25" customHeight="1">
      <c r="B12" s="19" t="s">
        <v>17</v>
      </c>
      <c r="C12" s="80">
        <f>SUM(K19:K121)</f>
        <v>18959650001</v>
      </c>
      <c r="D12" s="79"/>
      <c r="E12" s="79"/>
      <c r="F12" s="84"/>
      <c r="G12" s="84"/>
      <c r="H12" s="143"/>
      <c r="I12" s="143"/>
      <c r="J12" s="143"/>
      <c r="K12" s="143"/>
      <c r="L12" s="59"/>
      <c r="O12" s="3"/>
    </row>
    <row r="13" spans="2:17" ht="58.5" customHeight="1">
      <c r="B13" s="27" t="s">
        <v>18</v>
      </c>
      <c r="C13" s="28" t="s">
        <v>42</v>
      </c>
      <c r="D13" s="20"/>
      <c r="E13" s="20"/>
      <c r="F13" s="21"/>
      <c r="G13" s="21"/>
      <c r="H13" s="143"/>
      <c r="I13" s="143"/>
      <c r="J13" s="143"/>
      <c r="K13" s="143"/>
      <c r="L13" s="59"/>
      <c r="O13" s="48"/>
      <c r="P13" s="48"/>
      <c r="Q13" s="48"/>
    </row>
    <row r="14" spans="2:17" ht="52.5" customHeight="1">
      <c r="B14" s="27" t="s">
        <v>43</v>
      </c>
      <c r="C14" s="28" t="s">
        <v>44</v>
      </c>
      <c r="D14" s="26"/>
      <c r="E14" s="26"/>
      <c r="F14" s="21"/>
      <c r="G14" s="21"/>
      <c r="H14" s="143"/>
      <c r="I14" s="143"/>
      <c r="J14" s="143"/>
      <c r="K14" s="143"/>
      <c r="L14" s="59"/>
      <c r="O14" s="48"/>
      <c r="P14" s="48"/>
      <c r="Q14" s="48"/>
    </row>
    <row r="15" spans="2:17" ht="55.5" customHeight="1">
      <c r="B15" s="27" t="s">
        <v>15</v>
      </c>
      <c r="C15" s="29"/>
      <c r="D15" s="30"/>
      <c r="E15" s="30"/>
      <c r="F15" s="31"/>
      <c r="G15" s="31"/>
      <c r="H15" s="37"/>
      <c r="I15" s="31"/>
      <c r="J15" s="32"/>
      <c r="K15" s="33"/>
      <c r="L15" s="60"/>
      <c r="O15" s="48"/>
      <c r="P15" s="48"/>
      <c r="Q15" s="48"/>
    </row>
    <row r="16" ht="11.25"/>
    <row r="17" spans="2:17" ht="45" customHeight="1">
      <c r="B17" s="132" t="s">
        <v>12</v>
      </c>
      <c r="C17" s="133"/>
      <c r="D17" s="106"/>
      <c r="E17" s="106"/>
      <c r="F17" s="106"/>
      <c r="G17" s="106"/>
      <c r="H17" s="107"/>
      <c r="I17" s="106"/>
      <c r="J17" s="107"/>
      <c r="K17" s="107"/>
      <c r="L17" s="108"/>
      <c r="M17" s="109"/>
      <c r="N17" s="109"/>
      <c r="O17" s="110"/>
      <c r="P17" s="110"/>
      <c r="Q17" s="110"/>
    </row>
    <row r="18" spans="2:17" s="111" customFormat="1" ht="96.75" customHeight="1">
      <c r="B18" s="41" t="s">
        <v>20</v>
      </c>
      <c r="C18" s="41" t="s">
        <v>6</v>
      </c>
      <c r="D18" s="41" t="s">
        <v>14</v>
      </c>
      <c r="E18" s="150" t="s">
        <v>273</v>
      </c>
      <c r="F18" s="41" t="s">
        <v>217</v>
      </c>
      <c r="G18" s="150" t="s">
        <v>274</v>
      </c>
      <c r="H18" s="41" t="s">
        <v>8</v>
      </c>
      <c r="I18" s="41" t="s">
        <v>9</v>
      </c>
      <c r="J18" s="41" t="s">
        <v>35</v>
      </c>
      <c r="K18" s="41" t="s">
        <v>46</v>
      </c>
      <c r="L18" s="112" t="s">
        <v>180</v>
      </c>
      <c r="M18" s="41" t="s">
        <v>10</v>
      </c>
      <c r="N18" s="41" t="s">
        <v>11</v>
      </c>
      <c r="O18" s="41" t="s">
        <v>241</v>
      </c>
      <c r="P18" s="113" t="s">
        <v>242</v>
      </c>
      <c r="Q18" s="113" t="s">
        <v>243</v>
      </c>
    </row>
    <row r="19" spans="2:17" ht="48.75" customHeight="1">
      <c r="B19" s="22" t="s">
        <v>58</v>
      </c>
      <c r="C19" s="22" t="s">
        <v>190</v>
      </c>
      <c r="D19" s="38">
        <v>1</v>
      </c>
      <c r="E19" s="38">
        <v>1</v>
      </c>
      <c r="F19" s="38">
        <v>12</v>
      </c>
      <c r="G19" s="38"/>
      <c r="H19" s="38" t="s">
        <v>45</v>
      </c>
      <c r="I19" s="38" t="s">
        <v>28</v>
      </c>
      <c r="J19" s="34">
        <f>4000000*12</f>
        <v>48000000</v>
      </c>
      <c r="K19" s="34">
        <f aca="true" t="shared" si="0" ref="K19:K25">+J19</f>
        <v>48000000</v>
      </c>
      <c r="L19" s="63"/>
      <c r="M19" s="22" t="s">
        <v>21</v>
      </c>
      <c r="N19" s="22" t="s">
        <v>22</v>
      </c>
      <c r="O19" s="35" t="s">
        <v>218</v>
      </c>
      <c r="P19" s="35" t="s">
        <v>220</v>
      </c>
      <c r="Q19" s="78" t="s">
        <v>219</v>
      </c>
    </row>
    <row r="20" spans="2:17" ht="48.75" customHeight="1">
      <c r="B20" s="22">
        <v>84111500</v>
      </c>
      <c r="C20" s="22" t="s">
        <v>151</v>
      </c>
      <c r="D20" s="38">
        <v>1</v>
      </c>
      <c r="E20" s="38">
        <v>1</v>
      </c>
      <c r="F20" s="38">
        <v>12</v>
      </c>
      <c r="G20" s="38"/>
      <c r="H20" s="38" t="s">
        <v>45</v>
      </c>
      <c r="I20" s="38" t="s">
        <v>28</v>
      </c>
      <c r="J20" s="34">
        <f>4000000*12</f>
        <v>48000000</v>
      </c>
      <c r="K20" s="34">
        <f t="shared" si="0"/>
        <v>48000000</v>
      </c>
      <c r="L20" s="63"/>
      <c r="M20" s="22" t="s">
        <v>21</v>
      </c>
      <c r="N20" s="22" t="s">
        <v>22</v>
      </c>
      <c r="O20" s="35" t="s">
        <v>218</v>
      </c>
      <c r="P20" s="35" t="s">
        <v>220</v>
      </c>
      <c r="Q20" s="78" t="s">
        <v>219</v>
      </c>
    </row>
    <row r="21" spans="2:17" ht="49.5" customHeight="1">
      <c r="B21" s="22" t="s">
        <v>57</v>
      </c>
      <c r="C21" s="22" t="s">
        <v>47</v>
      </c>
      <c r="D21" s="38">
        <v>1</v>
      </c>
      <c r="E21" s="38">
        <v>1</v>
      </c>
      <c r="F21" s="38">
        <v>12</v>
      </c>
      <c r="G21" s="38"/>
      <c r="H21" s="38" t="s">
        <v>45</v>
      </c>
      <c r="I21" s="38" t="s">
        <v>28</v>
      </c>
      <c r="J21" s="34">
        <f>5000000*12</f>
        <v>60000000</v>
      </c>
      <c r="K21" s="34">
        <f t="shared" si="0"/>
        <v>60000000</v>
      </c>
      <c r="L21" s="63"/>
      <c r="M21" s="22" t="s">
        <v>21</v>
      </c>
      <c r="N21" s="22" t="s">
        <v>22</v>
      </c>
      <c r="O21" s="35" t="s">
        <v>218</v>
      </c>
      <c r="P21" s="35" t="s">
        <v>220</v>
      </c>
      <c r="Q21" s="78" t="s">
        <v>219</v>
      </c>
    </row>
    <row r="22" spans="2:17" ht="60" customHeight="1">
      <c r="B22" s="22" t="s">
        <v>169</v>
      </c>
      <c r="C22" s="22" t="s">
        <v>202</v>
      </c>
      <c r="D22" s="38">
        <v>1</v>
      </c>
      <c r="E22" s="38">
        <v>1</v>
      </c>
      <c r="F22" s="38">
        <v>12</v>
      </c>
      <c r="G22" s="38"/>
      <c r="H22" s="38" t="s">
        <v>45</v>
      </c>
      <c r="I22" s="38" t="s">
        <v>28</v>
      </c>
      <c r="J22" s="34">
        <v>400000000</v>
      </c>
      <c r="K22" s="34">
        <f t="shared" si="0"/>
        <v>400000000</v>
      </c>
      <c r="L22" s="63"/>
      <c r="M22" s="22" t="s">
        <v>21</v>
      </c>
      <c r="N22" s="22" t="s">
        <v>22</v>
      </c>
      <c r="O22" s="35" t="s">
        <v>223</v>
      </c>
      <c r="P22" s="35" t="s">
        <v>221</v>
      </c>
      <c r="Q22" s="78" t="s">
        <v>222</v>
      </c>
    </row>
    <row r="23" spans="2:17" ht="74.25" customHeight="1">
      <c r="B23" s="22" t="s">
        <v>208</v>
      </c>
      <c r="C23" s="22" t="s">
        <v>203</v>
      </c>
      <c r="D23" s="38">
        <v>1</v>
      </c>
      <c r="E23" s="38">
        <v>1</v>
      </c>
      <c r="F23" s="38">
        <v>12</v>
      </c>
      <c r="G23" s="38"/>
      <c r="H23" s="38" t="s">
        <v>45</v>
      </c>
      <c r="I23" s="38" t="s">
        <v>28</v>
      </c>
      <c r="J23" s="34">
        <f>5000000*12</f>
        <v>60000000</v>
      </c>
      <c r="K23" s="34">
        <f t="shared" si="0"/>
        <v>60000000</v>
      </c>
      <c r="L23" s="63"/>
      <c r="M23" s="22" t="s">
        <v>21</v>
      </c>
      <c r="N23" s="22" t="s">
        <v>22</v>
      </c>
      <c r="O23" s="35" t="s">
        <v>223</v>
      </c>
      <c r="P23" s="35" t="s">
        <v>221</v>
      </c>
      <c r="Q23" s="78" t="s">
        <v>222</v>
      </c>
    </row>
    <row r="24" spans="2:17" ht="43.5" customHeight="1">
      <c r="B24" s="22" t="s">
        <v>52</v>
      </c>
      <c r="C24" s="22" t="s">
        <v>50</v>
      </c>
      <c r="D24" s="38">
        <v>1</v>
      </c>
      <c r="E24" s="38">
        <v>1</v>
      </c>
      <c r="F24" s="38">
        <v>12</v>
      </c>
      <c r="G24" s="38"/>
      <c r="H24" s="38" t="s">
        <v>45</v>
      </c>
      <c r="I24" s="38" t="s">
        <v>28</v>
      </c>
      <c r="J24" s="34">
        <f>3500000*12</f>
        <v>42000000</v>
      </c>
      <c r="K24" s="34">
        <f t="shared" si="0"/>
        <v>42000000</v>
      </c>
      <c r="L24" s="63"/>
      <c r="M24" s="22" t="s">
        <v>21</v>
      </c>
      <c r="N24" s="22" t="s">
        <v>22</v>
      </c>
      <c r="O24" s="35" t="s">
        <v>223</v>
      </c>
      <c r="P24" s="35" t="s">
        <v>221</v>
      </c>
      <c r="Q24" s="78" t="s">
        <v>222</v>
      </c>
    </row>
    <row r="25" spans="2:17" ht="51" customHeight="1">
      <c r="B25" s="22" t="s">
        <v>36</v>
      </c>
      <c r="C25" s="22" t="s">
        <v>63</v>
      </c>
      <c r="D25" s="38">
        <v>1</v>
      </c>
      <c r="E25" s="38">
        <v>1</v>
      </c>
      <c r="F25" s="38">
        <v>12</v>
      </c>
      <c r="G25" s="38"/>
      <c r="H25" s="38" t="s">
        <v>45</v>
      </c>
      <c r="I25" s="38" t="s">
        <v>28</v>
      </c>
      <c r="J25" s="34">
        <f>4000000*12</f>
        <v>48000000</v>
      </c>
      <c r="K25" s="34">
        <f t="shared" si="0"/>
        <v>48000000</v>
      </c>
      <c r="L25" s="63"/>
      <c r="M25" s="22" t="s">
        <v>21</v>
      </c>
      <c r="N25" s="22" t="s">
        <v>22</v>
      </c>
      <c r="O25" s="35" t="s">
        <v>218</v>
      </c>
      <c r="P25" s="35" t="s">
        <v>220</v>
      </c>
      <c r="Q25" s="78" t="s">
        <v>219</v>
      </c>
    </row>
    <row r="26" spans="2:17" ht="51" customHeight="1">
      <c r="B26" s="22" t="s">
        <v>54</v>
      </c>
      <c r="C26" s="22" t="s">
        <v>53</v>
      </c>
      <c r="D26" s="38">
        <v>1</v>
      </c>
      <c r="E26" s="38">
        <v>1</v>
      </c>
      <c r="F26" s="38">
        <v>12</v>
      </c>
      <c r="G26" s="38"/>
      <c r="H26" s="38" t="s">
        <v>45</v>
      </c>
      <c r="I26" s="38" t="s">
        <v>28</v>
      </c>
      <c r="J26" s="34">
        <f>3500000*12</f>
        <v>42000000</v>
      </c>
      <c r="K26" s="34">
        <f aca="true" t="shared" si="1" ref="K26:K88">+J26</f>
        <v>42000000</v>
      </c>
      <c r="L26" s="63"/>
      <c r="M26" s="22" t="s">
        <v>21</v>
      </c>
      <c r="N26" s="22" t="s">
        <v>22</v>
      </c>
      <c r="O26" s="35" t="s">
        <v>218</v>
      </c>
      <c r="P26" s="35" t="s">
        <v>220</v>
      </c>
      <c r="Q26" s="78" t="s">
        <v>219</v>
      </c>
    </row>
    <row r="27" spans="2:17" ht="46.5" customHeight="1">
      <c r="B27" s="22" t="s">
        <v>55</v>
      </c>
      <c r="C27" s="22" t="s">
        <v>181</v>
      </c>
      <c r="D27" s="38">
        <v>1</v>
      </c>
      <c r="E27" s="38">
        <v>1</v>
      </c>
      <c r="F27" s="38">
        <v>12</v>
      </c>
      <c r="G27" s="38"/>
      <c r="H27" s="38" t="s">
        <v>45</v>
      </c>
      <c r="I27" s="38" t="s">
        <v>28</v>
      </c>
      <c r="J27" s="34">
        <v>0</v>
      </c>
      <c r="K27" s="34">
        <v>0</v>
      </c>
      <c r="L27" s="63"/>
      <c r="M27" s="22" t="s">
        <v>21</v>
      </c>
      <c r="N27" s="22" t="s">
        <v>22</v>
      </c>
      <c r="O27" s="35" t="s">
        <v>218</v>
      </c>
      <c r="P27" s="35" t="s">
        <v>220</v>
      </c>
      <c r="Q27" s="78" t="s">
        <v>219</v>
      </c>
    </row>
    <row r="28" spans="2:17" ht="81.75" customHeight="1">
      <c r="B28" s="22" t="s">
        <v>253</v>
      </c>
      <c r="C28" s="22" t="s">
        <v>170</v>
      </c>
      <c r="D28" s="38">
        <v>1</v>
      </c>
      <c r="E28" s="38">
        <v>1</v>
      </c>
      <c r="F28" s="38">
        <v>12</v>
      </c>
      <c r="G28" s="38"/>
      <c r="H28" s="38" t="s">
        <v>45</v>
      </c>
      <c r="I28" s="38" t="s">
        <v>28</v>
      </c>
      <c r="J28" s="34">
        <v>450000000</v>
      </c>
      <c r="K28" s="34">
        <f t="shared" si="1"/>
        <v>450000000</v>
      </c>
      <c r="L28" s="63"/>
      <c r="M28" s="22" t="s">
        <v>21</v>
      </c>
      <c r="N28" s="22" t="s">
        <v>22</v>
      </c>
      <c r="O28" s="35" t="s">
        <v>218</v>
      </c>
      <c r="P28" s="35" t="s">
        <v>220</v>
      </c>
      <c r="Q28" s="78" t="s">
        <v>219</v>
      </c>
    </row>
    <row r="29" spans="2:17" ht="76.5" customHeight="1">
      <c r="B29" s="22" t="s">
        <v>64</v>
      </c>
      <c r="C29" s="22" t="s">
        <v>65</v>
      </c>
      <c r="D29" s="38">
        <v>1</v>
      </c>
      <c r="E29" s="38">
        <v>1</v>
      </c>
      <c r="F29" s="38">
        <v>12</v>
      </c>
      <c r="G29" s="38"/>
      <c r="H29" s="38" t="s">
        <v>45</v>
      </c>
      <c r="I29" s="38" t="s">
        <v>28</v>
      </c>
      <c r="J29" s="34">
        <v>165000000</v>
      </c>
      <c r="K29" s="34">
        <f t="shared" si="1"/>
        <v>165000000</v>
      </c>
      <c r="L29" s="63"/>
      <c r="M29" s="22" t="s">
        <v>21</v>
      </c>
      <c r="N29" s="22" t="s">
        <v>22</v>
      </c>
      <c r="O29" s="35" t="s">
        <v>218</v>
      </c>
      <c r="P29" s="35" t="s">
        <v>220</v>
      </c>
      <c r="Q29" s="78" t="s">
        <v>219</v>
      </c>
    </row>
    <row r="30" spans="2:17" ht="39.75" customHeight="1">
      <c r="B30" s="22">
        <v>84111506</v>
      </c>
      <c r="C30" s="22" t="s">
        <v>66</v>
      </c>
      <c r="D30" s="38">
        <v>1</v>
      </c>
      <c r="E30" s="38">
        <v>1</v>
      </c>
      <c r="F30" s="38">
        <v>12</v>
      </c>
      <c r="G30" s="38"/>
      <c r="H30" s="38" t="s">
        <v>45</v>
      </c>
      <c r="I30" s="38" t="s">
        <v>28</v>
      </c>
      <c r="J30" s="34">
        <v>435000000</v>
      </c>
      <c r="K30" s="34">
        <f t="shared" si="1"/>
        <v>435000000</v>
      </c>
      <c r="L30" s="63"/>
      <c r="M30" s="22" t="s">
        <v>21</v>
      </c>
      <c r="N30" s="22" t="s">
        <v>22</v>
      </c>
      <c r="O30" s="35" t="s">
        <v>218</v>
      </c>
      <c r="P30" s="35" t="s">
        <v>220</v>
      </c>
      <c r="Q30" s="78" t="s">
        <v>219</v>
      </c>
    </row>
    <row r="31" spans="2:17" ht="42" customHeight="1">
      <c r="B31" s="22" t="s">
        <v>68</v>
      </c>
      <c r="C31" s="22" t="s">
        <v>69</v>
      </c>
      <c r="D31" s="38">
        <v>1</v>
      </c>
      <c r="E31" s="38">
        <v>1</v>
      </c>
      <c r="F31" s="38">
        <v>12</v>
      </c>
      <c r="G31" s="38"/>
      <c r="H31" s="38" t="s">
        <v>45</v>
      </c>
      <c r="I31" s="38" t="s">
        <v>28</v>
      </c>
      <c r="J31" s="34">
        <f>5100000*12</f>
        <v>61200000</v>
      </c>
      <c r="K31" s="34">
        <f t="shared" si="1"/>
        <v>61200000</v>
      </c>
      <c r="L31" s="63"/>
      <c r="M31" s="22" t="s">
        <v>21</v>
      </c>
      <c r="N31" s="22" t="s">
        <v>22</v>
      </c>
      <c r="O31" s="35" t="s">
        <v>218</v>
      </c>
      <c r="P31" s="35" t="s">
        <v>220</v>
      </c>
      <c r="Q31" s="78" t="s">
        <v>219</v>
      </c>
    </row>
    <row r="32" spans="2:17" ht="65.25" customHeight="1">
      <c r="B32" s="22" t="s">
        <v>244</v>
      </c>
      <c r="C32" s="22" t="s">
        <v>71</v>
      </c>
      <c r="D32" s="38">
        <v>1</v>
      </c>
      <c r="E32" s="38">
        <v>1</v>
      </c>
      <c r="F32" s="38">
        <v>12</v>
      </c>
      <c r="G32" s="38"/>
      <c r="H32" s="38" t="s">
        <v>45</v>
      </c>
      <c r="I32" s="38" t="s">
        <v>28</v>
      </c>
      <c r="J32" s="34">
        <f>28000000*12</f>
        <v>336000000</v>
      </c>
      <c r="K32" s="34">
        <f t="shared" si="1"/>
        <v>336000000</v>
      </c>
      <c r="L32" s="63"/>
      <c r="M32" s="22" t="s">
        <v>21</v>
      </c>
      <c r="N32" s="22" t="s">
        <v>22</v>
      </c>
      <c r="O32" s="35" t="s">
        <v>218</v>
      </c>
      <c r="P32" s="35" t="s">
        <v>220</v>
      </c>
      <c r="Q32" s="78" t="s">
        <v>219</v>
      </c>
    </row>
    <row r="33" spans="2:17" ht="65.25" customHeight="1">
      <c r="B33" s="22" t="s">
        <v>245</v>
      </c>
      <c r="C33" s="22" t="s">
        <v>171</v>
      </c>
      <c r="D33" s="38">
        <v>1</v>
      </c>
      <c r="E33" s="38">
        <v>1</v>
      </c>
      <c r="F33" s="38">
        <v>12</v>
      </c>
      <c r="G33" s="38"/>
      <c r="H33" s="38" t="s">
        <v>45</v>
      </c>
      <c r="I33" s="38" t="s">
        <v>28</v>
      </c>
      <c r="J33" s="34">
        <f>1700000*12</f>
        <v>20400000</v>
      </c>
      <c r="K33" s="34">
        <f t="shared" si="1"/>
        <v>20400000</v>
      </c>
      <c r="L33" s="63"/>
      <c r="M33" s="22" t="s">
        <v>21</v>
      </c>
      <c r="N33" s="22" t="s">
        <v>22</v>
      </c>
      <c r="O33" s="35" t="s">
        <v>218</v>
      </c>
      <c r="P33" s="35" t="s">
        <v>220</v>
      </c>
      <c r="Q33" s="78" t="s">
        <v>219</v>
      </c>
    </row>
    <row r="34" spans="2:17" ht="65.25" customHeight="1">
      <c r="B34" s="22" t="s">
        <v>210</v>
      </c>
      <c r="C34" s="22" t="s">
        <v>211</v>
      </c>
      <c r="D34" s="38">
        <v>1</v>
      </c>
      <c r="E34" s="38">
        <v>1</v>
      </c>
      <c r="F34" s="38">
        <v>6</v>
      </c>
      <c r="G34" s="38"/>
      <c r="H34" s="38" t="s">
        <v>45</v>
      </c>
      <c r="I34" s="38" t="s">
        <v>28</v>
      </c>
      <c r="J34" s="34">
        <v>9600000</v>
      </c>
      <c r="K34" s="34">
        <f t="shared" si="1"/>
        <v>9600000</v>
      </c>
      <c r="L34" s="63"/>
      <c r="M34" s="22" t="s">
        <v>21</v>
      </c>
      <c r="N34" s="22" t="s">
        <v>22</v>
      </c>
      <c r="O34" s="35" t="s">
        <v>218</v>
      </c>
      <c r="P34" s="35" t="s">
        <v>220</v>
      </c>
      <c r="Q34" s="78" t="s">
        <v>219</v>
      </c>
    </row>
    <row r="35" spans="2:17" ht="50.25" customHeight="1">
      <c r="B35" s="22" t="s">
        <v>74</v>
      </c>
      <c r="C35" s="22" t="s">
        <v>73</v>
      </c>
      <c r="D35" s="38">
        <v>1</v>
      </c>
      <c r="E35" s="38">
        <v>1</v>
      </c>
      <c r="F35" s="38">
        <v>12</v>
      </c>
      <c r="G35" s="38"/>
      <c r="H35" s="38" t="s">
        <v>45</v>
      </c>
      <c r="I35" s="38" t="s">
        <v>28</v>
      </c>
      <c r="J35" s="34">
        <v>0</v>
      </c>
      <c r="K35" s="34">
        <v>0</v>
      </c>
      <c r="L35" s="63"/>
      <c r="M35" s="22" t="s">
        <v>21</v>
      </c>
      <c r="N35" s="22" t="s">
        <v>22</v>
      </c>
      <c r="O35" s="35" t="s">
        <v>218</v>
      </c>
      <c r="P35" s="35" t="s">
        <v>220</v>
      </c>
      <c r="Q35" s="78" t="s">
        <v>219</v>
      </c>
    </row>
    <row r="36" spans="2:17" ht="50.25" customHeight="1">
      <c r="B36" s="22" t="s">
        <v>74</v>
      </c>
      <c r="C36" s="22" t="s">
        <v>212</v>
      </c>
      <c r="D36" s="38">
        <v>1</v>
      </c>
      <c r="E36" s="38">
        <v>1</v>
      </c>
      <c r="F36" s="38">
        <v>12</v>
      </c>
      <c r="G36" s="38"/>
      <c r="H36" s="38" t="s">
        <v>45</v>
      </c>
      <c r="I36" s="38" t="s">
        <v>28</v>
      </c>
      <c r="J36" s="34">
        <f>156000000*2</f>
        <v>312000000</v>
      </c>
      <c r="K36" s="34">
        <f t="shared" si="1"/>
        <v>312000000</v>
      </c>
      <c r="L36" s="63"/>
      <c r="M36" s="22" t="s">
        <v>21</v>
      </c>
      <c r="N36" s="22" t="s">
        <v>22</v>
      </c>
      <c r="O36" s="35" t="s">
        <v>218</v>
      </c>
      <c r="P36" s="35" t="s">
        <v>220</v>
      </c>
      <c r="Q36" s="78" t="s">
        <v>219</v>
      </c>
    </row>
    <row r="37" spans="2:17" ht="65.25" customHeight="1">
      <c r="B37" s="22" t="s">
        <v>246</v>
      </c>
      <c r="C37" s="22" t="s">
        <v>60</v>
      </c>
      <c r="D37" s="38">
        <v>1</v>
      </c>
      <c r="E37" s="38">
        <v>1</v>
      </c>
      <c r="F37" s="38">
        <v>12</v>
      </c>
      <c r="G37" s="38"/>
      <c r="H37" s="38" t="s">
        <v>45</v>
      </c>
      <c r="I37" s="38" t="s">
        <v>28</v>
      </c>
      <c r="J37" s="34">
        <f>3000000*12</f>
        <v>36000000</v>
      </c>
      <c r="K37" s="34">
        <f>+J37</f>
        <v>36000000</v>
      </c>
      <c r="L37" s="63"/>
      <c r="M37" s="22" t="s">
        <v>21</v>
      </c>
      <c r="N37" s="22" t="s">
        <v>22</v>
      </c>
      <c r="O37" s="35" t="s">
        <v>218</v>
      </c>
      <c r="P37" s="35" t="s">
        <v>220</v>
      </c>
      <c r="Q37" s="78" t="s">
        <v>219</v>
      </c>
    </row>
    <row r="38" spans="2:17" ht="69.75" customHeight="1">
      <c r="B38" s="22" t="s">
        <v>75</v>
      </c>
      <c r="C38" s="22" t="s">
        <v>77</v>
      </c>
      <c r="D38" s="38">
        <v>1</v>
      </c>
      <c r="E38" s="38">
        <v>1</v>
      </c>
      <c r="F38" s="38">
        <v>12</v>
      </c>
      <c r="G38" s="38"/>
      <c r="H38" s="38" t="s">
        <v>45</v>
      </c>
      <c r="I38" s="38" t="s">
        <v>28</v>
      </c>
      <c r="J38" s="34">
        <v>42000000</v>
      </c>
      <c r="K38" s="34">
        <f t="shared" si="1"/>
        <v>42000000</v>
      </c>
      <c r="L38" s="63"/>
      <c r="M38" s="22" t="s">
        <v>21</v>
      </c>
      <c r="N38" s="22" t="s">
        <v>22</v>
      </c>
      <c r="O38" s="35" t="s">
        <v>226</v>
      </c>
      <c r="P38" s="35" t="s">
        <v>224</v>
      </c>
      <c r="Q38" s="35" t="s">
        <v>225</v>
      </c>
    </row>
    <row r="39" spans="2:17" ht="51.75" customHeight="1">
      <c r="B39" s="22" t="s">
        <v>118</v>
      </c>
      <c r="C39" s="22" t="s">
        <v>117</v>
      </c>
      <c r="D39" s="38">
        <v>1</v>
      </c>
      <c r="E39" s="38">
        <v>1</v>
      </c>
      <c r="F39" s="38">
        <v>12</v>
      </c>
      <c r="G39" s="38"/>
      <c r="H39" s="38" t="s">
        <v>23</v>
      </c>
      <c r="I39" s="38" t="s">
        <v>28</v>
      </c>
      <c r="J39" s="34">
        <f>1500000*12</f>
        <v>18000000</v>
      </c>
      <c r="K39" s="34">
        <f t="shared" si="1"/>
        <v>18000000</v>
      </c>
      <c r="L39" s="63"/>
      <c r="M39" s="22" t="s">
        <v>21</v>
      </c>
      <c r="N39" s="22" t="s">
        <v>22</v>
      </c>
      <c r="O39" s="35" t="s">
        <v>231</v>
      </c>
      <c r="P39" s="35" t="s">
        <v>229</v>
      </c>
      <c r="Q39" s="35" t="s">
        <v>230</v>
      </c>
    </row>
    <row r="40" spans="2:17" ht="51.75" customHeight="1">
      <c r="B40" s="22" t="s">
        <v>67</v>
      </c>
      <c r="C40" s="22" t="s">
        <v>62</v>
      </c>
      <c r="D40" s="38">
        <v>1</v>
      </c>
      <c r="E40" s="38">
        <v>1</v>
      </c>
      <c r="F40" s="38">
        <v>6</v>
      </c>
      <c r="G40" s="38"/>
      <c r="H40" s="38" t="s">
        <v>45</v>
      </c>
      <c r="I40" s="38" t="s">
        <v>28</v>
      </c>
      <c r="J40" s="34">
        <v>0</v>
      </c>
      <c r="K40" s="34">
        <v>0</v>
      </c>
      <c r="L40" s="63"/>
      <c r="M40" s="22" t="s">
        <v>21</v>
      </c>
      <c r="N40" s="22" t="s">
        <v>22</v>
      </c>
      <c r="O40" s="35" t="s">
        <v>218</v>
      </c>
      <c r="P40" s="35" t="s">
        <v>220</v>
      </c>
      <c r="Q40" s="78" t="s">
        <v>219</v>
      </c>
    </row>
    <row r="41" spans="2:17" ht="51.75" customHeight="1">
      <c r="B41" s="22" t="s">
        <v>75</v>
      </c>
      <c r="C41" s="22" t="s">
        <v>172</v>
      </c>
      <c r="D41" s="38">
        <v>1</v>
      </c>
      <c r="E41" s="38">
        <v>1</v>
      </c>
      <c r="F41" s="38">
        <v>12</v>
      </c>
      <c r="G41" s="38"/>
      <c r="H41" s="38" t="s">
        <v>45</v>
      </c>
      <c r="I41" s="38" t="s">
        <v>28</v>
      </c>
      <c r="J41" s="34">
        <f>3500000*12</f>
        <v>42000000</v>
      </c>
      <c r="K41" s="34">
        <f t="shared" si="1"/>
        <v>42000000</v>
      </c>
      <c r="L41" s="63"/>
      <c r="M41" s="22" t="s">
        <v>21</v>
      </c>
      <c r="N41" s="22" t="s">
        <v>22</v>
      </c>
      <c r="O41" s="35" t="s">
        <v>226</v>
      </c>
      <c r="P41" s="35" t="s">
        <v>224</v>
      </c>
      <c r="Q41" s="35" t="s">
        <v>225</v>
      </c>
    </row>
    <row r="42" spans="2:17" ht="31.5" customHeight="1">
      <c r="B42" s="22">
        <v>85121900</v>
      </c>
      <c r="C42" s="22" t="s">
        <v>78</v>
      </c>
      <c r="D42" s="38">
        <v>1</v>
      </c>
      <c r="E42" s="38">
        <v>1</v>
      </c>
      <c r="F42" s="38">
        <v>12</v>
      </c>
      <c r="G42" s="38"/>
      <c r="H42" s="38" t="s">
        <v>45</v>
      </c>
      <c r="I42" s="38" t="s">
        <v>28</v>
      </c>
      <c r="J42" s="34">
        <f>3000000*12</f>
        <v>36000000</v>
      </c>
      <c r="K42" s="34">
        <f t="shared" si="1"/>
        <v>36000000</v>
      </c>
      <c r="L42" s="63"/>
      <c r="M42" s="22" t="s">
        <v>21</v>
      </c>
      <c r="N42" s="22" t="s">
        <v>22</v>
      </c>
      <c r="O42" s="35" t="s">
        <v>226</v>
      </c>
      <c r="P42" s="35" t="s">
        <v>224</v>
      </c>
      <c r="Q42" s="35" t="s">
        <v>225</v>
      </c>
    </row>
    <row r="43" spans="2:19" ht="57.75" customHeight="1">
      <c r="B43" s="22" t="s">
        <v>81</v>
      </c>
      <c r="C43" s="22" t="s">
        <v>82</v>
      </c>
      <c r="D43" s="38">
        <v>1</v>
      </c>
      <c r="E43" s="38">
        <v>1</v>
      </c>
      <c r="F43" s="38">
        <v>12</v>
      </c>
      <c r="G43" s="38"/>
      <c r="H43" s="38" t="s">
        <v>45</v>
      </c>
      <c r="I43" s="38" t="s">
        <v>28</v>
      </c>
      <c r="J43" s="34">
        <v>5000000000</v>
      </c>
      <c r="K43" s="34">
        <f t="shared" si="1"/>
        <v>5000000000</v>
      </c>
      <c r="L43" s="63"/>
      <c r="M43" s="22" t="s">
        <v>21</v>
      </c>
      <c r="N43" s="22" t="s">
        <v>22</v>
      </c>
      <c r="O43" s="35" t="s">
        <v>226</v>
      </c>
      <c r="P43" s="35" t="s">
        <v>224</v>
      </c>
      <c r="Q43" s="35" t="s">
        <v>225</v>
      </c>
      <c r="S43" s="3">
        <f>44160000+67680000+52900000+51750000</f>
        <v>216490000</v>
      </c>
    </row>
    <row r="44" spans="2:17" ht="49.5" customHeight="1">
      <c r="B44" s="22" t="s">
        <v>83</v>
      </c>
      <c r="C44" s="22" t="s">
        <v>84</v>
      </c>
      <c r="D44" s="38">
        <v>1</v>
      </c>
      <c r="E44" s="38">
        <v>1</v>
      </c>
      <c r="F44" s="38">
        <v>12</v>
      </c>
      <c r="G44" s="38"/>
      <c r="H44" s="38" t="s">
        <v>45</v>
      </c>
      <c r="I44" s="38" t="s">
        <v>28</v>
      </c>
      <c r="J44" s="34">
        <v>1500000000</v>
      </c>
      <c r="K44" s="34">
        <f t="shared" si="1"/>
        <v>1500000000</v>
      </c>
      <c r="L44" s="63"/>
      <c r="M44" s="22" t="s">
        <v>21</v>
      </c>
      <c r="N44" s="22" t="s">
        <v>22</v>
      </c>
      <c r="O44" s="35" t="s">
        <v>226</v>
      </c>
      <c r="P44" s="35" t="s">
        <v>224</v>
      </c>
      <c r="Q44" s="35" t="s">
        <v>225</v>
      </c>
    </row>
    <row r="45" spans="2:17" ht="50.25" customHeight="1">
      <c r="B45" s="22" t="s">
        <v>85</v>
      </c>
      <c r="C45" s="22" t="s">
        <v>261</v>
      </c>
      <c r="D45" s="38">
        <v>1</v>
      </c>
      <c r="E45" s="38">
        <v>1</v>
      </c>
      <c r="F45" s="38">
        <v>12</v>
      </c>
      <c r="G45" s="38"/>
      <c r="H45" s="38" t="s">
        <v>45</v>
      </c>
      <c r="I45" s="38" t="s">
        <v>28</v>
      </c>
      <c r="J45" s="34">
        <f>50000000+12250000</f>
        <v>62250000</v>
      </c>
      <c r="K45" s="34">
        <f t="shared" si="1"/>
        <v>62250000</v>
      </c>
      <c r="L45" s="63"/>
      <c r="M45" s="22" t="s">
        <v>21</v>
      </c>
      <c r="N45" s="22" t="s">
        <v>22</v>
      </c>
      <c r="O45" s="35" t="s">
        <v>228</v>
      </c>
      <c r="P45" s="35" t="s">
        <v>227</v>
      </c>
      <c r="Q45" s="35" t="s">
        <v>225</v>
      </c>
    </row>
    <row r="46" spans="2:17" ht="62.25" customHeight="1">
      <c r="B46" s="22">
        <v>85122101</v>
      </c>
      <c r="C46" s="22" t="s">
        <v>87</v>
      </c>
      <c r="D46" s="38">
        <v>1</v>
      </c>
      <c r="E46" s="38">
        <v>1</v>
      </c>
      <c r="F46" s="38">
        <v>12</v>
      </c>
      <c r="G46" s="38"/>
      <c r="H46" s="38" t="s">
        <v>45</v>
      </c>
      <c r="I46" s="38" t="s">
        <v>28</v>
      </c>
      <c r="J46" s="34">
        <v>0</v>
      </c>
      <c r="K46" s="34">
        <v>0</v>
      </c>
      <c r="L46" s="63"/>
      <c r="M46" s="22" t="s">
        <v>21</v>
      </c>
      <c r="N46" s="22" t="s">
        <v>22</v>
      </c>
      <c r="O46" s="35" t="s">
        <v>226</v>
      </c>
      <c r="P46" s="35" t="s">
        <v>224</v>
      </c>
      <c r="Q46" s="35" t="s">
        <v>225</v>
      </c>
    </row>
    <row r="47" spans="2:17" ht="51" customHeight="1">
      <c r="B47" s="22">
        <v>85121800</v>
      </c>
      <c r="C47" s="22" t="s">
        <v>89</v>
      </c>
      <c r="D47" s="38">
        <v>1</v>
      </c>
      <c r="E47" s="38">
        <v>1</v>
      </c>
      <c r="F47" s="38">
        <v>12</v>
      </c>
      <c r="G47" s="38"/>
      <c r="H47" s="38" t="s">
        <v>45</v>
      </c>
      <c r="I47" s="38" t="s">
        <v>28</v>
      </c>
      <c r="J47" s="34">
        <v>130000000</v>
      </c>
      <c r="K47" s="34">
        <f t="shared" si="1"/>
        <v>130000000</v>
      </c>
      <c r="L47" s="63"/>
      <c r="M47" s="22" t="s">
        <v>21</v>
      </c>
      <c r="N47" s="22" t="s">
        <v>22</v>
      </c>
      <c r="O47" s="35" t="s">
        <v>226</v>
      </c>
      <c r="P47" s="35" t="s">
        <v>224</v>
      </c>
      <c r="Q47" s="35" t="s">
        <v>225</v>
      </c>
    </row>
    <row r="48" spans="2:17" ht="52.5" customHeight="1">
      <c r="B48" s="22" t="s">
        <v>90</v>
      </c>
      <c r="C48" s="22" t="s">
        <v>260</v>
      </c>
      <c r="D48" s="38">
        <v>1</v>
      </c>
      <c r="E48" s="38">
        <v>1</v>
      </c>
      <c r="F48" s="38">
        <v>12</v>
      </c>
      <c r="G48" s="38"/>
      <c r="H48" s="38" t="s">
        <v>45</v>
      </c>
      <c r="I48" s="38" t="s">
        <v>28</v>
      </c>
      <c r="J48" s="34">
        <v>80000000</v>
      </c>
      <c r="K48" s="34">
        <f t="shared" si="1"/>
        <v>80000000</v>
      </c>
      <c r="L48" s="63"/>
      <c r="M48" s="22" t="s">
        <v>21</v>
      </c>
      <c r="N48" s="22" t="s">
        <v>22</v>
      </c>
      <c r="O48" s="35" t="s">
        <v>226</v>
      </c>
      <c r="P48" s="35" t="s">
        <v>224</v>
      </c>
      <c r="Q48" s="35" t="s">
        <v>225</v>
      </c>
    </row>
    <row r="49" spans="2:17" ht="62.25" customHeight="1">
      <c r="B49" s="22" t="s">
        <v>247</v>
      </c>
      <c r="C49" s="22" t="s">
        <v>173</v>
      </c>
      <c r="D49" s="38">
        <v>1</v>
      </c>
      <c r="E49" s="38">
        <v>1</v>
      </c>
      <c r="F49" s="38">
        <v>12</v>
      </c>
      <c r="G49" s="38"/>
      <c r="H49" s="38" t="s">
        <v>45</v>
      </c>
      <c r="I49" s="38" t="s">
        <v>28</v>
      </c>
      <c r="J49" s="34">
        <v>72000000</v>
      </c>
      <c r="K49" s="34">
        <f t="shared" si="1"/>
        <v>72000000</v>
      </c>
      <c r="L49" s="63"/>
      <c r="M49" s="22" t="s">
        <v>21</v>
      </c>
      <c r="N49" s="22" t="s">
        <v>22</v>
      </c>
      <c r="O49" s="35" t="s">
        <v>226</v>
      </c>
      <c r="P49" s="35" t="s">
        <v>224</v>
      </c>
      <c r="Q49" s="35" t="s">
        <v>225</v>
      </c>
    </row>
    <row r="50" spans="2:17" ht="50.25" customHeight="1">
      <c r="B50" s="22">
        <v>85151500</v>
      </c>
      <c r="C50" s="22" t="s">
        <v>204</v>
      </c>
      <c r="D50" s="38">
        <v>1</v>
      </c>
      <c r="E50" s="38">
        <v>1</v>
      </c>
      <c r="F50" s="38">
        <v>12</v>
      </c>
      <c r="G50" s="38"/>
      <c r="H50" s="38" t="s">
        <v>45</v>
      </c>
      <c r="I50" s="38" t="s">
        <v>28</v>
      </c>
      <c r="J50" s="34">
        <f>2500000*6</f>
        <v>15000000</v>
      </c>
      <c r="K50" s="34">
        <f t="shared" si="1"/>
        <v>15000000</v>
      </c>
      <c r="L50" s="63"/>
      <c r="M50" s="22" t="s">
        <v>21</v>
      </c>
      <c r="N50" s="22" t="s">
        <v>22</v>
      </c>
      <c r="O50" s="35" t="s">
        <v>226</v>
      </c>
      <c r="P50" s="35" t="s">
        <v>224</v>
      </c>
      <c r="Q50" s="35" t="s">
        <v>225</v>
      </c>
    </row>
    <row r="51" spans="2:17" ht="51" customHeight="1">
      <c r="B51" s="22">
        <v>85101600</v>
      </c>
      <c r="C51" s="22" t="s">
        <v>214</v>
      </c>
      <c r="D51" s="38">
        <v>1</v>
      </c>
      <c r="E51" s="38">
        <v>1</v>
      </c>
      <c r="F51" s="38">
        <v>6</v>
      </c>
      <c r="G51" s="38"/>
      <c r="H51" s="38" t="s">
        <v>45</v>
      </c>
      <c r="I51" s="38" t="s">
        <v>28</v>
      </c>
      <c r="J51" s="34">
        <f>2500000*6</f>
        <v>15000000</v>
      </c>
      <c r="K51" s="34">
        <f t="shared" si="1"/>
        <v>15000000</v>
      </c>
      <c r="L51" s="63"/>
      <c r="M51" s="22" t="s">
        <v>21</v>
      </c>
      <c r="N51" s="22" t="s">
        <v>22</v>
      </c>
      <c r="O51" s="35" t="s">
        <v>226</v>
      </c>
      <c r="P51" s="35" t="s">
        <v>224</v>
      </c>
      <c r="Q51" s="35" t="s">
        <v>225</v>
      </c>
    </row>
    <row r="52" spans="2:17" ht="62.25" customHeight="1">
      <c r="B52" s="22" t="s">
        <v>88</v>
      </c>
      <c r="C52" s="22" t="s">
        <v>86</v>
      </c>
      <c r="D52" s="38">
        <v>1</v>
      </c>
      <c r="E52" s="38">
        <v>1</v>
      </c>
      <c r="F52" s="38">
        <v>12</v>
      </c>
      <c r="G52" s="38"/>
      <c r="H52" s="38" t="s">
        <v>45</v>
      </c>
      <c r="I52" s="38" t="s">
        <v>28</v>
      </c>
      <c r="J52" s="34">
        <v>60000000</v>
      </c>
      <c r="K52" s="34">
        <f t="shared" si="1"/>
        <v>60000000</v>
      </c>
      <c r="L52" s="63"/>
      <c r="M52" s="22" t="s">
        <v>21</v>
      </c>
      <c r="N52" s="22" t="s">
        <v>22</v>
      </c>
      <c r="O52" s="35" t="s">
        <v>226</v>
      </c>
      <c r="P52" s="35" t="s">
        <v>224</v>
      </c>
      <c r="Q52" s="35" t="s">
        <v>225</v>
      </c>
    </row>
    <row r="53" spans="2:17" ht="44.25" customHeight="1">
      <c r="B53" s="22" t="s">
        <v>76</v>
      </c>
      <c r="C53" s="22" t="s">
        <v>127</v>
      </c>
      <c r="D53" s="38">
        <v>1</v>
      </c>
      <c r="E53" s="38">
        <v>1</v>
      </c>
      <c r="F53" s="38">
        <v>12</v>
      </c>
      <c r="G53" s="38"/>
      <c r="H53" s="38" t="s">
        <v>45</v>
      </c>
      <c r="I53" s="38" t="s">
        <v>28</v>
      </c>
      <c r="J53" s="34">
        <v>40000000</v>
      </c>
      <c r="K53" s="34">
        <f t="shared" si="1"/>
        <v>40000000</v>
      </c>
      <c r="L53" s="63"/>
      <c r="M53" s="22" t="s">
        <v>21</v>
      </c>
      <c r="N53" s="22" t="s">
        <v>22</v>
      </c>
      <c r="O53" s="35" t="s">
        <v>228</v>
      </c>
      <c r="P53" s="35" t="s">
        <v>227</v>
      </c>
      <c r="Q53" s="35" t="s">
        <v>225</v>
      </c>
    </row>
    <row r="54" spans="2:17" ht="44.25" customHeight="1">
      <c r="B54" s="22">
        <v>85101600</v>
      </c>
      <c r="C54" s="22" t="s">
        <v>79</v>
      </c>
      <c r="D54" s="38">
        <v>1</v>
      </c>
      <c r="E54" s="38">
        <v>1</v>
      </c>
      <c r="F54" s="38">
        <v>6</v>
      </c>
      <c r="G54" s="38"/>
      <c r="H54" s="38" t="s">
        <v>45</v>
      </c>
      <c r="I54" s="38" t="s">
        <v>28</v>
      </c>
      <c r="J54" s="34">
        <v>0</v>
      </c>
      <c r="K54" s="34">
        <f t="shared" si="1"/>
        <v>0</v>
      </c>
      <c r="L54" s="63"/>
      <c r="M54" s="22" t="s">
        <v>21</v>
      </c>
      <c r="N54" s="22" t="s">
        <v>22</v>
      </c>
      <c r="O54" s="35" t="s">
        <v>218</v>
      </c>
      <c r="P54" s="35" t="s">
        <v>220</v>
      </c>
      <c r="Q54" s="78" t="s">
        <v>219</v>
      </c>
    </row>
    <row r="55" spans="2:17" ht="62.25" customHeight="1">
      <c r="B55" s="22" t="s">
        <v>248</v>
      </c>
      <c r="C55" s="22" t="s">
        <v>80</v>
      </c>
      <c r="D55" s="38">
        <v>1</v>
      </c>
      <c r="E55" s="38">
        <v>1</v>
      </c>
      <c r="F55" s="38">
        <v>3</v>
      </c>
      <c r="G55" s="38"/>
      <c r="H55" s="38" t="s">
        <v>45</v>
      </c>
      <c r="I55" s="38" t="s">
        <v>28</v>
      </c>
      <c r="J55" s="34">
        <v>0</v>
      </c>
      <c r="K55" s="34">
        <v>0</v>
      </c>
      <c r="L55" s="63"/>
      <c r="M55" s="22" t="s">
        <v>21</v>
      </c>
      <c r="N55" s="22" t="s">
        <v>22</v>
      </c>
      <c r="O55" s="35" t="s">
        <v>226</v>
      </c>
      <c r="P55" s="35" t="s">
        <v>224</v>
      </c>
      <c r="Q55" s="35" t="s">
        <v>225</v>
      </c>
    </row>
    <row r="56" spans="2:17" ht="48.75" customHeight="1">
      <c r="B56" s="22">
        <v>85121808</v>
      </c>
      <c r="C56" s="22" t="s">
        <v>91</v>
      </c>
      <c r="D56" s="38">
        <v>1</v>
      </c>
      <c r="E56" s="38">
        <v>1</v>
      </c>
      <c r="F56" s="38">
        <v>12</v>
      </c>
      <c r="G56" s="38"/>
      <c r="H56" s="38" t="s">
        <v>45</v>
      </c>
      <c r="I56" s="38" t="s">
        <v>28</v>
      </c>
      <c r="J56" s="34">
        <f>7000000*12</f>
        <v>84000000</v>
      </c>
      <c r="K56" s="34">
        <f t="shared" si="1"/>
        <v>84000000</v>
      </c>
      <c r="L56" s="63"/>
      <c r="M56" s="22" t="s">
        <v>21</v>
      </c>
      <c r="N56" s="22" t="s">
        <v>22</v>
      </c>
      <c r="O56" s="35" t="s">
        <v>226</v>
      </c>
      <c r="P56" s="35" t="s">
        <v>224</v>
      </c>
      <c r="Q56" s="35" t="s">
        <v>225</v>
      </c>
    </row>
    <row r="57" spans="2:17" ht="44.25" customHeight="1">
      <c r="B57" s="22" t="s">
        <v>81</v>
      </c>
      <c r="C57" s="22" t="s">
        <v>144</v>
      </c>
      <c r="D57" s="38">
        <v>1</v>
      </c>
      <c r="E57" s="38">
        <v>1</v>
      </c>
      <c r="F57" s="38">
        <v>12</v>
      </c>
      <c r="G57" s="38"/>
      <c r="H57" s="38" t="s">
        <v>45</v>
      </c>
      <c r="I57" s="38" t="s">
        <v>28</v>
      </c>
      <c r="J57" s="34">
        <v>20000000</v>
      </c>
      <c r="K57" s="34">
        <f t="shared" si="1"/>
        <v>20000000</v>
      </c>
      <c r="L57" s="63"/>
      <c r="M57" s="22" t="s">
        <v>21</v>
      </c>
      <c r="N57" s="22" t="s">
        <v>22</v>
      </c>
      <c r="O57" s="35" t="s">
        <v>226</v>
      </c>
      <c r="P57" s="35" t="s">
        <v>224</v>
      </c>
      <c r="Q57" s="35" t="s">
        <v>225</v>
      </c>
    </row>
    <row r="58" spans="2:17" ht="43.5" customHeight="1">
      <c r="B58" s="22">
        <v>93131608</v>
      </c>
      <c r="C58" s="22" t="s">
        <v>92</v>
      </c>
      <c r="D58" s="38">
        <v>1</v>
      </c>
      <c r="E58" s="38">
        <v>1</v>
      </c>
      <c r="F58" s="38">
        <v>12</v>
      </c>
      <c r="G58" s="38"/>
      <c r="H58" s="38" t="s">
        <v>45</v>
      </c>
      <c r="I58" s="38" t="s">
        <v>28</v>
      </c>
      <c r="J58" s="34">
        <v>400000000</v>
      </c>
      <c r="K58" s="34">
        <f t="shared" si="1"/>
        <v>400000000</v>
      </c>
      <c r="L58" s="63"/>
      <c r="M58" s="22" t="s">
        <v>21</v>
      </c>
      <c r="N58" s="22" t="s">
        <v>22</v>
      </c>
      <c r="O58" s="35" t="s">
        <v>226</v>
      </c>
      <c r="P58" s="35" t="s">
        <v>224</v>
      </c>
      <c r="Q58" s="35" t="s">
        <v>225</v>
      </c>
    </row>
    <row r="59" spans="2:17" ht="42" customHeight="1">
      <c r="B59" s="22" t="s">
        <v>39</v>
      </c>
      <c r="C59" s="22" t="s">
        <v>93</v>
      </c>
      <c r="D59" s="38">
        <v>1</v>
      </c>
      <c r="E59" s="38">
        <v>1</v>
      </c>
      <c r="F59" s="38">
        <v>12</v>
      </c>
      <c r="G59" s="38"/>
      <c r="H59" s="38" t="s">
        <v>45</v>
      </c>
      <c r="I59" s="38" t="s">
        <v>28</v>
      </c>
      <c r="J59" s="34">
        <v>1200000000</v>
      </c>
      <c r="K59" s="34">
        <f t="shared" si="1"/>
        <v>1200000000</v>
      </c>
      <c r="L59" s="63"/>
      <c r="M59" s="22" t="s">
        <v>21</v>
      </c>
      <c r="N59" s="22" t="s">
        <v>22</v>
      </c>
      <c r="O59" s="35" t="s">
        <v>231</v>
      </c>
      <c r="P59" s="35" t="s">
        <v>229</v>
      </c>
      <c r="Q59" s="35" t="s">
        <v>230</v>
      </c>
    </row>
    <row r="60" spans="2:17" ht="57.75" customHeight="1">
      <c r="B60" s="22" t="s">
        <v>94</v>
      </c>
      <c r="C60" s="22" t="s">
        <v>101</v>
      </c>
      <c r="D60" s="38">
        <v>1</v>
      </c>
      <c r="E60" s="38">
        <v>1</v>
      </c>
      <c r="F60" s="38">
        <v>12</v>
      </c>
      <c r="G60" s="38"/>
      <c r="H60" s="38" t="s">
        <v>45</v>
      </c>
      <c r="I60" s="38" t="s">
        <v>28</v>
      </c>
      <c r="J60" s="34">
        <v>1000000000</v>
      </c>
      <c r="K60" s="34">
        <f t="shared" si="1"/>
        <v>1000000000</v>
      </c>
      <c r="L60" s="63"/>
      <c r="M60" s="22" t="s">
        <v>21</v>
      </c>
      <c r="N60" s="22" t="s">
        <v>22</v>
      </c>
      <c r="O60" s="35" t="s">
        <v>231</v>
      </c>
      <c r="P60" s="35" t="s">
        <v>229</v>
      </c>
      <c r="Q60" s="35" t="s">
        <v>230</v>
      </c>
    </row>
    <row r="61" spans="2:17" ht="42" customHeight="1">
      <c r="B61" s="22">
        <v>42321500</v>
      </c>
      <c r="C61" s="22" t="s">
        <v>95</v>
      </c>
      <c r="D61" s="38">
        <v>1</v>
      </c>
      <c r="E61" s="38">
        <v>1</v>
      </c>
      <c r="F61" s="38">
        <v>12</v>
      </c>
      <c r="G61" s="38"/>
      <c r="H61" s="38" t="s">
        <v>45</v>
      </c>
      <c r="I61" s="38" t="s">
        <v>28</v>
      </c>
      <c r="J61" s="34">
        <v>140000000</v>
      </c>
      <c r="K61" s="34">
        <f t="shared" si="1"/>
        <v>140000000</v>
      </c>
      <c r="L61" s="63"/>
      <c r="M61" s="22" t="s">
        <v>21</v>
      </c>
      <c r="N61" s="22" t="s">
        <v>22</v>
      </c>
      <c r="O61" s="35" t="s">
        <v>231</v>
      </c>
      <c r="P61" s="35" t="s">
        <v>229</v>
      </c>
      <c r="Q61" s="35" t="s">
        <v>230</v>
      </c>
    </row>
    <row r="62" spans="2:17" ht="39" customHeight="1">
      <c r="B62" s="22">
        <v>85121809</v>
      </c>
      <c r="C62" s="22" t="s">
        <v>96</v>
      </c>
      <c r="D62" s="38">
        <v>1</v>
      </c>
      <c r="E62" s="38">
        <v>1</v>
      </c>
      <c r="F62" s="38">
        <v>12</v>
      </c>
      <c r="G62" s="38"/>
      <c r="H62" s="38" t="s">
        <v>45</v>
      </c>
      <c r="I62" s="38" t="s">
        <v>28</v>
      </c>
      <c r="J62" s="34">
        <v>240000000</v>
      </c>
      <c r="K62" s="34">
        <f t="shared" si="1"/>
        <v>240000000</v>
      </c>
      <c r="L62" s="63"/>
      <c r="M62" s="22" t="s">
        <v>21</v>
      </c>
      <c r="N62" s="22" t="s">
        <v>22</v>
      </c>
      <c r="O62" s="35" t="s">
        <v>226</v>
      </c>
      <c r="P62" s="35" t="s">
        <v>224</v>
      </c>
      <c r="Q62" s="35" t="s">
        <v>225</v>
      </c>
    </row>
    <row r="63" spans="2:17" ht="33" customHeight="1">
      <c r="B63" s="22">
        <v>41122600</v>
      </c>
      <c r="C63" s="22" t="s">
        <v>189</v>
      </c>
      <c r="D63" s="38">
        <v>1</v>
      </c>
      <c r="E63" s="38">
        <v>1</v>
      </c>
      <c r="F63" s="38">
        <v>12</v>
      </c>
      <c r="G63" s="38"/>
      <c r="H63" s="38" t="s">
        <v>45</v>
      </c>
      <c r="I63" s="38" t="s">
        <v>28</v>
      </c>
      <c r="J63" s="34">
        <v>400000000</v>
      </c>
      <c r="K63" s="34">
        <f t="shared" si="1"/>
        <v>400000000</v>
      </c>
      <c r="L63" s="63"/>
      <c r="M63" s="22" t="s">
        <v>21</v>
      </c>
      <c r="N63" s="22" t="s">
        <v>22</v>
      </c>
      <c r="O63" s="35" t="s">
        <v>231</v>
      </c>
      <c r="P63" s="35" t="s">
        <v>229</v>
      </c>
      <c r="Q63" s="35" t="s">
        <v>230</v>
      </c>
    </row>
    <row r="64" spans="2:17" ht="34.5" customHeight="1">
      <c r="B64" s="22" t="s">
        <v>183</v>
      </c>
      <c r="C64" s="22" t="s">
        <v>97</v>
      </c>
      <c r="D64" s="38">
        <v>1</v>
      </c>
      <c r="E64" s="38">
        <v>1</v>
      </c>
      <c r="F64" s="38">
        <v>12</v>
      </c>
      <c r="G64" s="38"/>
      <c r="H64" s="38" t="s">
        <v>45</v>
      </c>
      <c r="I64" s="38" t="s">
        <v>28</v>
      </c>
      <c r="J64" s="34">
        <v>190000000</v>
      </c>
      <c r="K64" s="34">
        <f t="shared" si="1"/>
        <v>190000000</v>
      </c>
      <c r="L64" s="63"/>
      <c r="M64" s="22" t="s">
        <v>21</v>
      </c>
      <c r="N64" s="22" t="s">
        <v>22</v>
      </c>
      <c r="O64" s="35" t="s">
        <v>231</v>
      </c>
      <c r="P64" s="35" t="s">
        <v>229</v>
      </c>
      <c r="Q64" s="35" t="s">
        <v>230</v>
      </c>
    </row>
    <row r="65" spans="2:17" ht="39.75" customHeight="1">
      <c r="B65" s="39">
        <v>42171600</v>
      </c>
      <c r="C65" s="22" t="s">
        <v>149</v>
      </c>
      <c r="D65" s="38">
        <v>1</v>
      </c>
      <c r="E65" s="38">
        <v>1</v>
      </c>
      <c r="F65" s="38">
        <v>12</v>
      </c>
      <c r="G65" s="38"/>
      <c r="H65" s="38" t="s">
        <v>45</v>
      </c>
      <c r="I65" s="38" t="s">
        <v>28</v>
      </c>
      <c r="J65" s="34">
        <v>100000000</v>
      </c>
      <c r="K65" s="34">
        <f t="shared" si="1"/>
        <v>100000000</v>
      </c>
      <c r="L65" s="63"/>
      <c r="M65" s="22" t="s">
        <v>21</v>
      </c>
      <c r="N65" s="22" t="s">
        <v>22</v>
      </c>
      <c r="O65" s="35" t="s">
        <v>231</v>
      </c>
      <c r="P65" s="35" t="s">
        <v>229</v>
      </c>
      <c r="Q65" s="35" t="s">
        <v>230</v>
      </c>
    </row>
    <row r="66" spans="2:17" ht="45.75" customHeight="1">
      <c r="B66" s="22">
        <v>44101700</v>
      </c>
      <c r="C66" s="22" t="s">
        <v>98</v>
      </c>
      <c r="D66" s="38">
        <v>1</v>
      </c>
      <c r="E66" s="38">
        <v>1</v>
      </c>
      <c r="F66" s="38">
        <v>12</v>
      </c>
      <c r="G66" s="38"/>
      <c r="H66" s="38" t="s">
        <v>45</v>
      </c>
      <c r="I66" s="38" t="s">
        <v>28</v>
      </c>
      <c r="J66" s="34">
        <v>200000000</v>
      </c>
      <c r="K66" s="34">
        <f t="shared" si="1"/>
        <v>200000000</v>
      </c>
      <c r="L66" s="63"/>
      <c r="M66" s="22" t="s">
        <v>21</v>
      </c>
      <c r="N66" s="22" t="s">
        <v>22</v>
      </c>
      <c r="O66" s="35" t="s">
        <v>231</v>
      </c>
      <c r="P66" s="35" t="s">
        <v>229</v>
      </c>
      <c r="Q66" s="35" t="s">
        <v>230</v>
      </c>
    </row>
    <row r="67" spans="2:17" ht="51" customHeight="1">
      <c r="B67" s="22">
        <v>47131700</v>
      </c>
      <c r="C67" s="22" t="s">
        <v>99</v>
      </c>
      <c r="D67" s="38">
        <v>1</v>
      </c>
      <c r="E67" s="38">
        <v>1</v>
      </c>
      <c r="F67" s="38">
        <v>12</v>
      </c>
      <c r="G67" s="38"/>
      <c r="H67" s="38" t="s">
        <v>45</v>
      </c>
      <c r="I67" s="38" t="s">
        <v>28</v>
      </c>
      <c r="J67" s="34">
        <v>190000000</v>
      </c>
      <c r="K67" s="34">
        <f t="shared" si="1"/>
        <v>190000000</v>
      </c>
      <c r="L67" s="63"/>
      <c r="M67" s="22" t="s">
        <v>21</v>
      </c>
      <c r="N67" s="22" t="s">
        <v>22</v>
      </c>
      <c r="O67" s="35" t="s">
        <v>231</v>
      </c>
      <c r="P67" s="35" t="s">
        <v>229</v>
      </c>
      <c r="Q67" s="35" t="s">
        <v>230</v>
      </c>
    </row>
    <row r="68" spans="2:17" ht="49.5" customHeight="1">
      <c r="B68" s="22">
        <v>47121700</v>
      </c>
      <c r="C68" s="22" t="s">
        <v>100</v>
      </c>
      <c r="D68" s="38">
        <v>1</v>
      </c>
      <c r="E68" s="38">
        <v>1</v>
      </c>
      <c r="F68" s="38">
        <v>12</v>
      </c>
      <c r="G68" s="38"/>
      <c r="H68" s="38" t="s">
        <v>23</v>
      </c>
      <c r="I68" s="38" t="s">
        <v>28</v>
      </c>
      <c r="J68" s="34">
        <v>45000000</v>
      </c>
      <c r="K68" s="34">
        <f t="shared" si="1"/>
        <v>45000000</v>
      </c>
      <c r="L68" s="63"/>
      <c r="M68" s="22" t="s">
        <v>21</v>
      </c>
      <c r="N68" s="22" t="s">
        <v>22</v>
      </c>
      <c r="O68" s="35" t="s">
        <v>231</v>
      </c>
      <c r="P68" s="35" t="s">
        <v>229</v>
      </c>
      <c r="Q68" s="35" t="s">
        <v>230</v>
      </c>
    </row>
    <row r="69" spans="2:17" ht="57" customHeight="1">
      <c r="B69" s="22" t="s">
        <v>113</v>
      </c>
      <c r="C69" s="22" t="s">
        <v>114</v>
      </c>
      <c r="D69" s="38">
        <v>1</v>
      </c>
      <c r="E69" s="38">
        <v>1</v>
      </c>
      <c r="F69" s="38">
        <v>12</v>
      </c>
      <c r="G69" s="38"/>
      <c r="H69" s="38" t="s">
        <v>45</v>
      </c>
      <c r="I69" s="38" t="s">
        <v>28</v>
      </c>
      <c r="J69" s="34">
        <v>50000000</v>
      </c>
      <c r="K69" s="34">
        <f t="shared" si="1"/>
        <v>50000000</v>
      </c>
      <c r="L69" s="63"/>
      <c r="M69" s="22" t="s">
        <v>21</v>
      </c>
      <c r="N69" s="22" t="s">
        <v>22</v>
      </c>
      <c r="O69" s="35" t="s">
        <v>231</v>
      </c>
      <c r="P69" s="35" t="s">
        <v>229</v>
      </c>
      <c r="Q69" s="35" t="s">
        <v>230</v>
      </c>
    </row>
    <row r="70" spans="2:17" ht="45" customHeight="1">
      <c r="B70" s="22" t="s">
        <v>196</v>
      </c>
      <c r="C70" s="22" t="s">
        <v>162</v>
      </c>
      <c r="D70" s="38">
        <v>1</v>
      </c>
      <c r="E70" s="38">
        <v>1</v>
      </c>
      <c r="F70" s="38">
        <v>12</v>
      </c>
      <c r="G70" s="38"/>
      <c r="H70" s="38" t="s">
        <v>45</v>
      </c>
      <c r="I70" s="38" t="s">
        <v>28</v>
      </c>
      <c r="J70" s="34">
        <v>50000000</v>
      </c>
      <c r="K70" s="34">
        <f t="shared" si="1"/>
        <v>50000000</v>
      </c>
      <c r="L70" s="63"/>
      <c r="M70" s="22" t="s">
        <v>21</v>
      </c>
      <c r="N70" s="22" t="s">
        <v>22</v>
      </c>
      <c r="O70" s="35" t="s">
        <v>231</v>
      </c>
      <c r="P70" s="35" t="s">
        <v>229</v>
      </c>
      <c r="Q70" s="35" t="s">
        <v>230</v>
      </c>
    </row>
    <row r="71" spans="2:17" ht="46.5" customHeight="1">
      <c r="B71" s="22" t="s">
        <v>103</v>
      </c>
      <c r="C71" s="22" t="s">
        <v>102</v>
      </c>
      <c r="D71" s="38">
        <v>1</v>
      </c>
      <c r="E71" s="38">
        <v>1</v>
      </c>
      <c r="F71" s="38">
        <v>12</v>
      </c>
      <c r="G71" s="38"/>
      <c r="H71" s="38" t="s">
        <v>45</v>
      </c>
      <c r="I71" s="38" t="s">
        <v>28</v>
      </c>
      <c r="J71" s="34">
        <v>120000000</v>
      </c>
      <c r="K71" s="34">
        <f t="shared" si="1"/>
        <v>120000000</v>
      </c>
      <c r="L71" s="63"/>
      <c r="M71" s="22" t="s">
        <v>21</v>
      </c>
      <c r="N71" s="22" t="s">
        <v>22</v>
      </c>
      <c r="O71" s="35" t="s">
        <v>231</v>
      </c>
      <c r="P71" s="35" t="s">
        <v>229</v>
      </c>
      <c r="Q71" s="35" t="s">
        <v>230</v>
      </c>
    </row>
    <row r="72" spans="2:17" ht="60" customHeight="1">
      <c r="B72" s="22">
        <v>78181701</v>
      </c>
      <c r="C72" s="22" t="s">
        <v>104</v>
      </c>
      <c r="D72" s="38">
        <v>1</v>
      </c>
      <c r="E72" s="38">
        <v>1</v>
      </c>
      <c r="F72" s="38">
        <v>12</v>
      </c>
      <c r="G72" s="38"/>
      <c r="H72" s="38" t="s">
        <v>45</v>
      </c>
      <c r="I72" s="38" t="s">
        <v>28</v>
      </c>
      <c r="J72" s="34">
        <v>130000000</v>
      </c>
      <c r="K72" s="34">
        <f t="shared" si="1"/>
        <v>130000000</v>
      </c>
      <c r="L72" s="63"/>
      <c r="M72" s="22" t="s">
        <v>21</v>
      </c>
      <c r="N72" s="22" t="s">
        <v>22</v>
      </c>
      <c r="O72" s="35" t="s">
        <v>234</v>
      </c>
      <c r="P72" s="35" t="s">
        <v>232</v>
      </c>
      <c r="Q72" s="35" t="s">
        <v>233</v>
      </c>
    </row>
    <row r="73" spans="2:17" ht="73.5" customHeight="1">
      <c r="B73" s="39" t="s">
        <v>194</v>
      </c>
      <c r="C73" s="22" t="s">
        <v>174</v>
      </c>
      <c r="D73" s="38">
        <v>1</v>
      </c>
      <c r="E73" s="38">
        <v>1</v>
      </c>
      <c r="F73" s="38">
        <v>12</v>
      </c>
      <c r="G73" s="38"/>
      <c r="H73" s="38" t="s">
        <v>45</v>
      </c>
      <c r="I73" s="38" t="s">
        <v>28</v>
      </c>
      <c r="J73" s="34">
        <v>400000000</v>
      </c>
      <c r="K73" s="34">
        <f t="shared" si="1"/>
        <v>400000000</v>
      </c>
      <c r="L73" s="63"/>
      <c r="M73" s="22" t="s">
        <v>21</v>
      </c>
      <c r="N73" s="22" t="s">
        <v>22</v>
      </c>
      <c r="O73" s="35" t="s">
        <v>231</v>
      </c>
      <c r="P73" s="35" t="s">
        <v>229</v>
      </c>
      <c r="Q73" s="35" t="s">
        <v>230</v>
      </c>
    </row>
    <row r="74" spans="2:17" ht="69.75" customHeight="1">
      <c r="B74" s="22" t="s">
        <v>195</v>
      </c>
      <c r="C74" s="22" t="s">
        <v>205</v>
      </c>
      <c r="D74" s="38">
        <v>1</v>
      </c>
      <c r="E74" s="38">
        <v>1</v>
      </c>
      <c r="F74" s="38">
        <v>12</v>
      </c>
      <c r="G74" s="38"/>
      <c r="H74" s="38" t="s">
        <v>23</v>
      </c>
      <c r="I74" s="38" t="s">
        <v>28</v>
      </c>
      <c r="J74" s="34">
        <v>100000000</v>
      </c>
      <c r="K74" s="34">
        <f t="shared" si="1"/>
        <v>100000000</v>
      </c>
      <c r="L74" s="63"/>
      <c r="M74" s="22" t="s">
        <v>21</v>
      </c>
      <c r="N74" s="22" t="s">
        <v>22</v>
      </c>
      <c r="O74" s="35" t="s">
        <v>231</v>
      </c>
      <c r="P74" s="35" t="s">
        <v>229</v>
      </c>
      <c r="Q74" s="35" t="s">
        <v>230</v>
      </c>
    </row>
    <row r="75" spans="2:17" ht="60.75" customHeight="1">
      <c r="B75" s="22">
        <v>53102710</v>
      </c>
      <c r="C75" s="22" t="s">
        <v>105</v>
      </c>
      <c r="D75" s="38">
        <v>4</v>
      </c>
      <c r="E75" s="38">
        <v>4</v>
      </c>
      <c r="F75" s="38">
        <v>12</v>
      </c>
      <c r="G75" s="38"/>
      <c r="H75" s="38" t="s">
        <v>23</v>
      </c>
      <c r="I75" s="38" t="s">
        <v>28</v>
      </c>
      <c r="J75" s="34">
        <v>15000000</v>
      </c>
      <c r="K75" s="34">
        <f t="shared" si="1"/>
        <v>15000000</v>
      </c>
      <c r="L75" s="63"/>
      <c r="M75" s="22" t="s">
        <v>21</v>
      </c>
      <c r="N75" s="22" t="s">
        <v>22</v>
      </c>
      <c r="O75" s="35" t="s">
        <v>231</v>
      </c>
      <c r="P75" s="35" t="s">
        <v>229</v>
      </c>
      <c r="Q75" s="35" t="s">
        <v>230</v>
      </c>
    </row>
    <row r="76" spans="2:17" ht="42.75" customHeight="1">
      <c r="B76" s="22">
        <v>42142303</v>
      </c>
      <c r="C76" s="1" t="s">
        <v>106</v>
      </c>
      <c r="D76" s="38">
        <v>1</v>
      </c>
      <c r="E76" s="38">
        <v>1</v>
      </c>
      <c r="F76" s="38">
        <v>6</v>
      </c>
      <c r="G76" s="38"/>
      <c r="H76" s="38" t="s">
        <v>23</v>
      </c>
      <c r="I76" s="38" t="s">
        <v>28</v>
      </c>
      <c r="J76" s="34">
        <v>20000000</v>
      </c>
      <c r="K76" s="34">
        <f t="shared" si="1"/>
        <v>20000000</v>
      </c>
      <c r="L76" s="63"/>
      <c r="M76" s="22" t="s">
        <v>21</v>
      </c>
      <c r="N76" s="22" t="s">
        <v>22</v>
      </c>
      <c r="O76" s="35" t="s">
        <v>231</v>
      </c>
      <c r="P76" s="35" t="s">
        <v>229</v>
      </c>
      <c r="Q76" s="35" t="s">
        <v>230</v>
      </c>
    </row>
    <row r="77" spans="2:17" ht="74.25" customHeight="1">
      <c r="B77" s="22" t="s">
        <v>155</v>
      </c>
      <c r="C77" s="22" t="s">
        <v>152</v>
      </c>
      <c r="D77" s="38">
        <v>1</v>
      </c>
      <c r="E77" s="38">
        <v>1</v>
      </c>
      <c r="F77" s="38">
        <v>12</v>
      </c>
      <c r="G77" s="38"/>
      <c r="H77" s="38" t="s">
        <v>23</v>
      </c>
      <c r="I77" s="38" t="s">
        <v>28</v>
      </c>
      <c r="J77" s="34">
        <v>40000000</v>
      </c>
      <c r="K77" s="34">
        <f t="shared" si="1"/>
        <v>40000000</v>
      </c>
      <c r="L77" s="63"/>
      <c r="M77" s="22" t="s">
        <v>21</v>
      </c>
      <c r="N77" s="22" t="s">
        <v>22</v>
      </c>
      <c r="O77" s="35" t="s">
        <v>231</v>
      </c>
      <c r="P77" s="35" t="s">
        <v>229</v>
      </c>
      <c r="Q77" s="35" t="s">
        <v>230</v>
      </c>
    </row>
    <row r="78" spans="2:17" ht="47.25" customHeight="1">
      <c r="B78" s="22">
        <v>43233200</v>
      </c>
      <c r="C78" s="22" t="s">
        <v>107</v>
      </c>
      <c r="D78" s="38">
        <v>1</v>
      </c>
      <c r="E78" s="38">
        <v>1</v>
      </c>
      <c r="F78" s="38">
        <v>12</v>
      </c>
      <c r="G78" s="38"/>
      <c r="H78" s="38" t="s">
        <v>23</v>
      </c>
      <c r="I78" s="38" t="s">
        <v>29</v>
      </c>
      <c r="J78" s="34">
        <v>20000000</v>
      </c>
      <c r="K78" s="34">
        <f t="shared" si="1"/>
        <v>20000000</v>
      </c>
      <c r="L78" s="63"/>
      <c r="M78" s="22" t="s">
        <v>21</v>
      </c>
      <c r="N78" s="22" t="s">
        <v>22</v>
      </c>
      <c r="O78" s="35" t="s">
        <v>231</v>
      </c>
      <c r="P78" s="35" t="s">
        <v>229</v>
      </c>
      <c r="Q78" s="35" t="s">
        <v>230</v>
      </c>
    </row>
    <row r="79" spans="2:17" ht="49.5" customHeight="1">
      <c r="B79" s="22" t="s">
        <v>109</v>
      </c>
      <c r="C79" s="22" t="s">
        <v>108</v>
      </c>
      <c r="D79" s="38">
        <v>1</v>
      </c>
      <c r="E79" s="38">
        <v>1</v>
      </c>
      <c r="F79" s="38">
        <v>12</v>
      </c>
      <c r="G79" s="38"/>
      <c r="H79" s="38" t="s">
        <v>45</v>
      </c>
      <c r="I79" s="38" t="s">
        <v>28</v>
      </c>
      <c r="J79" s="34">
        <v>100000000</v>
      </c>
      <c r="K79" s="34">
        <f t="shared" si="1"/>
        <v>100000000</v>
      </c>
      <c r="L79" s="63"/>
      <c r="M79" s="22" t="s">
        <v>21</v>
      </c>
      <c r="N79" s="22" t="s">
        <v>22</v>
      </c>
      <c r="O79" s="35" t="s">
        <v>223</v>
      </c>
      <c r="P79" s="35" t="s">
        <v>221</v>
      </c>
      <c r="Q79" s="78" t="s">
        <v>222</v>
      </c>
    </row>
    <row r="80" spans="2:17" ht="33.75" customHeight="1">
      <c r="B80" s="22">
        <v>43211507</v>
      </c>
      <c r="C80" s="22" t="s">
        <v>126</v>
      </c>
      <c r="D80" s="38">
        <v>1</v>
      </c>
      <c r="E80" s="38">
        <v>1</v>
      </c>
      <c r="F80" s="38">
        <v>12</v>
      </c>
      <c r="G80" s="38"/>
      <c r="H80" s="38" t="s">
        <v>45</v>
      </c>
      <c r="I80" s="38" t="s">
        <v>28</v>
      </c>
      <c r="J80" s="34">
        <v>80000000</v>
      </c>
      <c r="K80" s="34">
        <f t="shared" si="1"/>
        <v>80000000</v>
      </c>
      <c r="L80" s="63"/>
      <c r="M80" s="22" t="s">
        <v>21</v>
      </c>
      <c r="N80" s="22" t="s">
        <v>22</v>
      </c>
      <c r="O80" s="35" t="s">
        <v>231</v>
      </c>
      <c r="P80" s="35" t="s">
        <v>229</v>
      </c>
      <c r="Q80" s="35" t="s">
        <v>230</v>
      </c>
    </row>
    <row r="81" spans="2:17" ht="27" customHeight="1">
      <c r="B81" s="22">
        <v>43211507</v>
      </c>
      <c r="C81" s="22" t="s">
        <v>254</v>
      </c>
      <c r="D81" s="38">
        <v>1</v>
      </c>
      <c r="E81" s="38">
        <v>1</v>
      </c>
      <c r="F81" s="38">
        <v>12</v>
      </c>
      <c r="G81" s="38"/>
      <c r="H81" s="38" t="s">
        <v>45</v>
      </c>
      <c r="I81" s="38" t="s">
        <v>28</v>
      </c>
      <c r="J81" s="34">
        <v>0</v>
      </c>
      <c r="K81" s="34">
        <v>0</v>
      </c>
      <c r="L81" s="63"/>
      <c r="M81" s="22" t="s">
        <v>21</v>
      </c>
      <c r="N81" s="22" t="s">
        <v>22</v>
      </c>
      <c r="O81" s="35" t="s">
        <v>231</v>
      </c>
      <c r="P81" s="35" t="s">
        <v>229</v>
      </c>
      <c r="Q81" s="35" t="s">
        <v>230</v>
      </c>
    </row>
    <row r="82" spans="2:17" ht="43.5" customHeight="1">
      <c r="B82" s="22" t="s">
        <v>175</v>
      </c>
      <c r="C82" s="22" t="s">
        <v>206</v>
      </c>
      <c r="D82" s="38">
        <v>1</v>
      </c>
      <c r="E82" s="38">
        <v>1</v>
      </c>
      <c r="F82" s="38">
        <v>12</v>
      </c>
      <c r="G82" s="38"/>
      <c r="H82" s="38" t="s">
        <v>45</v>
      </c>
      <c r="I82" s="38" t="s">
        <v>28</v>
      </c>
      <c r="J82" s="34">
        <v>80000000</v>
      </c>
      <c r="K82" s="34">
        <f t="shared" si="1"/>
        <v>80000000</v>
      </c>
      <c r="L82" s="63"/>
      <c r="M82" s="22" t="s">
        <v>21</v>
      </c>
      <c r="N82" s="22" t="s">
        <v>22</v>
      </c>
      <c r="O82" s="35" t="s">
        <v>231</v>
      </c>
      <c r="P82" s="35" t="s">
        <v>229</v>
      </c>
      <c r="Q82" s="35" t="s">
        <v>230</v>
      </c>
    </row>
    <row r="83" spans="2:17" ht="44.25" customHeight="1">
      <c r="B83" s="22">
        <v>81112200</v>
      </c>
      <c r="C83" s="22" t="s">
        <v>110</v>
      </c>
      <c r="D83" s="38">
        <v>1</v>
      </c>
      <c r="E83" s="38">
        <v>1</v>
      </c>
      <c r="F83" s="38">
        <v>12</v>
      </c>
      <c r="G83" s="38"/>
      <c r="H83" s="38" t="s">
        <v>45</v>
      </c>
      <c r="I83" s="38" t="s">
        <v>28</v>
      </c>
      <c r="J83" s="34">
        <v>40000000</v>
      </c>
      <c r="K83" s="34">
        <f t="shared" si="1"/>
        <v>40000000</v>
      </c>
      <c r="L83" s="63"/>
      <c r="M83" s="22" t="s">
        <v>21</v>
      </c>
      <c r="N83" s="22" t="s">
        <v>22</v>
      </c>
      <c r="O83" s="35" t="s">
        <v>218</v>
      </c>
      <c r="P83" s="35" t="s">
        <v>220</v>
      </c>
      <c r="Q83" s="78" t="s">
        <v>219</v>
      </c>
    </row>
    <row r="84" spans="2:17" ht="44.25" customHeight="1">
      <c r="B84" s="22">
        <v>78181500</v>
      </c>
      <c r="C84" s="22" t="s">
        <v>111</v>
      </c>
      <c r="D84" s="38">
        <v>1</v>
      </c>
      <c r="E84" s="38">
        <v>1</v>
      </c>
      <c r="F84" s="38">
        <v>12</v>
      </c>
      <c r="G84" s="38"/>
      <c r="H84" s="38" t="s">
        <v>45</v>
      </c>
      <c r="I84" s="38" t="s">
        <v>28</v>
      </c>
      <c r="J84" s="34">
        <v>120000000</v>
      </c>
      <c r="K84" s="34">
        <f t="shared" si="1"/>
        <v>120000000</v>
      </c>
      <c r="L84" s="63"/>
      <c r="M84" s="22" t="s">
        <v>21</v>
      </c>
      <c r="N84" s="22" t="s">
        <v>22</v>
      </c>
      <c r="O84" s="35" t="s">
        <v>231</v>
      </c>
      <c r="P84" s="35" t="s">
        <v>229</v>
      </c>
      <c r="Q84" s="35" t="s">
        <v>230</v>
      </c>
    </row>
    <row r="85" spans="2:17" ht="62.25" customHeight="1">
      <c r="B85" s="22" t="s">
        <v>153</v>
      </c>
      <c r="C85" s="22" t="s">
        <v>167</v>
      </c>
      <c r="D85" s="38">
        <v>1</v>
      </c>
      <c r="E85" s="38">
        <v>1</v>
      </c>
      <c r="F85" s="38">
        <v>12</v>
      </c>
      <c r="G85" s="38"/>
      <c r="H85" s="38" t="s">
        <v>45</v>
      </c>
      <c r="I85" s="38" t="s">
        <v>28</v>
      </c>
      <c r="J85" s="34">
        <v>400000000</v>
      </c>
      <c r="K85" s="34">
        <f t="shared" si="1"/>
        <v>400000000</v>
      </c>
      <c r="L85" s="63"/>
      <c r="M85" s="22" t="s">
        <v>21</v>
      </c>
      <c r="N85" s="22" t="s">
        <v>22</v>
      </c>
      <c r="O85" s="35" t="s">
        <v>231</v>
      </c>
      <c r="P85" s="35" t="s">
        <v>229</v>
      </c>
      <c r="Q85" s="35" t="s">
        <v>230</v>
      </c>
    </row>
    <row r="86" spans="2:17" ht="39" customHeight="1">
      <c r="B86" s="22">
        <v>72101511</v>
      </c>
      <c r="C86" s="22" t="s">
        <v>147</v>
      </c>
      <c r="D86" s="38">
        <v>1</v>
      </c>
      <c r="E86" s="38">
        <v>1</v>
      </c>
      <c r="F86" s="38">
        <v>12</v>
      </c>
      <c r="G86" s="38"/>
      <c r="H86" s="38" t="s">
        <v>45</v>
      </c>
      <c r="I86" s="38" t="s">
        <v>28</v>
      </c>
      <c r="J86" s="34">
        <v>80000000</v>
      </c>
      <c r="K86" s="34">
        <f t="shared" si="1"/>
        <v>80000000</v>
      </c>
      <c r="L86" s="63"/>
      <c r="M86" s="22" t="s">
        <v>21</v>
      </c>
      <c r="N86" s="22" t="s">
        <v>22</v>
      </c>
      <c r="O86" s="35" t="s">
        <v>231</v>
      </c>
      <c r="P86" s="35" t="s">
        <v>229</v>
      </c>
      <c r="Q86" s="35" t="s">
        <v>230</v>
      </c>
    </row>
    <row r="87" spans="2:17" ht="63.75" customHeight="1">
      <c r="B87" s="22" t="s">
        <v>176</v>
      </c>
      <c r="C87" s="22" t="s">
        <v>177</v>
      </c>
      <c r="D87" s="38">
        <v>2</v>
      </c>
      <c r="E87" s="38">
        <v>1</v>
      </c>
      <c r="F87" s="38">
        <v>9</v>
      </c>
      <c r="G87" s="38"/>
      <c r="H87" s="38" t="s">
        <v>45</v>
      </c>
      <c r="I87" s="38" t="s">
        <v>28</v>
      </c>
      <c r="J87" s="34">
        <v>50000000</v>
      </c>
      <c r="K87" s="34">
        <f t="shared" si="1"/>
        <v>50000000</v>
      </c>
      <c r="L87" s="63"/>
      <c r="M87" s="22" t="s">
        <v>21</v>
      </c>
      <c r="N87" s="22" t="s">
        <v>22</v>
      </c>
      <c r="O87" s="35" t="s">
        <v>231</v>
      </c>
      <c r="P87" s="35" t="s">
        <v>229</v>
      </c>
      <c r="Q87" s="35" t="s">
        <v>230</v>
      </c>
    </row>
    <row r="88" spans="2:17" ht="77.25" customHeight="1">
      <c r="B88" s="22" t="s">
        <v>178</v>
      </c>
      <c r="C88" s="22" t="s">
        <v>209</v>
      </c>
      <c r="D88" s="38">
        <v>2</v>
      </c>
      <c r="E88" s="38">
        <v>2</v>
      </c>
      <c r="F88" s="38">
        <v>9</v>
      </c>
      <c r="G88" s="38"/>
      <c r="H88" s="38" t="s">
        <v>45</v>
      </c>
      <c r="I88" s="38" t="s">
        <v>28</v>
      </c>
      <c r="J88" s="34">
        <v>18000000</v>
      </c>
      <c r="K88" s="34">
        <f t="shared" si="1"/>
        <v>18000000</v>
      </c>
      <c r="L88" s="63"/>
      <c r="M88" s="22" t="s">
        <v>21</v>
      </c>
      <c r="N88" s="22" t="s">
        <v>22</v>
      </c>
      <c r="O88" s="35" t="s">
        <v>231</v>
      </c>
      <c r="P88" s="35" t="s">
        <v>229</v>
      </c>
      <c r="Q88" s="35" t="s">
        <v>230</v>
      </c>
    </row>
    <row r="89" spans="2:17" ht="42.75" customHeight="1">
      <c r="B89" s="22" t="s">
        <v>197</v>
      </c>
      <c r="C89" s="22" t="s">
        <v>154</v>
      </c>
      <c r="D89" s="38">
        <v>1</v>
      </c>
      <c r="E89" s="38">
        <v>1</v>
      </c>
      <c r="F89" s="38">
        <v>12</v>
      </c>
      <c r="G89" s="38"/>
      <c r="H89" s="38" t="s">
        <v>23</v>
      </c>
      <c r="I89" s="38" t="s">
        <v>28</v>
      </c>
      <c r="J89" s="34">
        <v>80000000</v>
      </c>
      <c r="K89" s="34">
        <f aca="true" t="shared" si="2" ref="K89:K121">+J89</f>
        <v>80000000</v>
      </c>
      <c r="L89" s="63"/>
      <c r="M89" s="22" t="s">
        <v>21</v>
      </c>
      <c r="N89" s="22" t="s">
        <v>22</v>
      </c>
      <c r="O89" s="35" t="s">
        <v>231</v>
      </c>
      <c r="P89" s="35" t="s">
        <v>229</v>
      </c>
      <c r="Q89" s="35" t="s">
        <v>230</v>
      </c>
    </row>
    <row r="90" spans="2:17" ht="41.25" customHeight="1">
      <c r="B90" s="22" t="s">
        <v>112</v>
      </c>
      <c r="C90" s="22" t="s">
        <v>125</v>
      </c>
      <c r="D90" s="38">
        <v>1</v>
      </c>
      <c r="E90" s="38">
        <v>1</v>
      </c>
      <c r="F90" s="38">
        <v>12</v>
      </c>
      <c r="G90" s="38"/>
      <c r="H90" s="38" t="s">
        <v>23</v>
      </c>
      <c r="I90" s="38" t="s">
        <v>28</v>
      </c>
      <c r="J90" s="34">
        <v>60000000</v>
      </c>
      <c r="K90" s="34">
        <f t="shared" si="2"/>
        <v>60000000</v>
      </c>
      <c r="L90" s="63"/>
      <c r="M90" s="22" t="s">
        <v>21</v>
      </c>
      <c r="N90" s="22" t="s">
        <v>22</v>
      </c>
      <c r="O90" s="35" t="s">
        <v>231</v>
      </c>
      <c r="P90" s="35" t="s">
        <v>229</v>
      </c>
      <c r="Q90" s="35" t="s">
        <v>230</v>
      </c>
    </row>
    <row r="91" spans="2:17" ht="106.5" customHeight="1">
      <c r="B91" s="22" t="s">
        <v>198</v>
      </c>
      <c r="C91" s="22" t="s">
        <v>124</v>
      </c>
      <c r="D91" s="38">
        <v>2</v>
      </c>
      <c r="E91" s="38">
        <v>2</v>
      </c>
      <c r="F91" s="38">
        <v>10</v>
      </c>
      <c r="G91" s="38"/>
      <c r="H91" s="38" t="s">
        <v>45</v>
      </c>
      <c r="I91" s="38" t="s">
        <v>28</v>
      </c>
      <c r="J91" s="34">
        <v>30000000</v>
      </c>
      <c r="K91" s="34">
        <f t="shared" si="2"/>
        <v>30000000</v>
      </c>
      <c r="L91" s="63"/>
      <c r="M91" s="22" t="s">
        <v>21</v>
      </c>
      <c r="N91" s="22" t="s">
        <v>22</v>
      </c>
      <c r="O91" s="35" t="s">
        <v>231</v>
      </c>
      <c r="P91" s="35" t="s">
        <v>229</v>
      </c>
      <c r="Q91" s="35" t="s">
        <v>230</v>
      </c>
    </row>
    <row r="92" spans="2:17" ht="49.5" customHeight="1">
      <c r="B92" s="22" t="s">
        <v>32</v>
      </c>
      <c r="C92" s="22" t="s">
        <v>158</v>
      </c>
      <c r="D92" s="38">
        <v>1</v>
      </c>
      <c r="E92" s="38">
        <v>1</v>
      </c>
      <c r="F92" s="38">
        <v>12</v>
      </c>
      <c r="G92" s="38"/>
      <c r="H92" s="38" t="s">
        <v>45</v>
      </c>
      <c r="I92" s="38" t="s">
        <v>28</v>
      </c>
      <c r="J92" s="34">
        <v>20000000</v>
      </c>
      <c r="K92" s="34">
        <f t="shared" si="2"/>
        <v>20000000</v>
      </c>
      <c r="L92" s="63"/>
      <c r="M92" s="22" t="s">
        <v>21</v>
      </c>
      <c r="N92" s="22" t="s">
        <v>22</v>
      </c>
      <c r="O92" s="35" t="s">
        <v>231</v>
      </c>
      <c r="P92" s="35" t="s">
        <v>229</v>
      </c>
      <c r="Q92" s="35" t="s">
        <v>230</v>
      </c>
    </row>
    <row r="93" spans="2:17" ht="38.25" customHeight="1">
      <c r="B93" s="22">
        <v>72101509</v>
      </c>
      <c r="C93" s="22" t="s">
        <v>115</v>
      </c>
      <c r="D93" s="38">
        <v>1</v>
      </c>
      <c r="E93" s="38">
        <v>1</v>
      </c>
      <c r="F93" s="38">
        <v>12</v>
      </c>
      <c r="G93" s="38"/>
      <c r="H93" s="38" t="s">
        <v>45</v>
      </c>
      <c r="I93" s="38" t="s">
        <v>28</v>
      </c>
      <c r="J93" s="34">
        <v>15000000</v>
      </c>
      <c r="K93" s="34">
        <f t="shared" si="2"/>
        <v>15000000</v>
      </c>
      <c r="L93" s="63"/>
      <c r="M93" s="22" t="s">
        <v>21</v>
      </c>
      <c r="N93" s="22" t="s">
        <v>22</v>
      </c>
      <c r="O93" s="35" t="s">
        <v>231</v>
      </c>
      <c r="P93" s="35" t="s">
        <v>229</v>
      </c>
      <c r="Q93" s="35" t="s">
        <v>230</v>
      </c>
    </row>
    <row r="94" spans="2:17" ht="36.75" customHeight="1">
      <c r="B94" s="22" t="s">
        <v>34</v>
      </c>
      <c r="C94" s="22" t="s">
        <v>116</v>
      </c>
      <c r="D94" s="38">
        <v>1</v>
      </c>
      <c r="E94" s="38">
        <v>1</v>
      </c>
      <c r="F94" s="38">
        <v>12</v>
      </c>
      <c r="G94" s="38"/>
      <c r="H94" s="38" t="s">
        <v>23</v>
      </c>
      <c r="I94" s="38" t="s">
        <v>28</v>
      </c>
      <c r="J94" s="34">
        <v>3000000</v>
      </c>
      <c r="K94" s="34">
        <f t="shared" si="2"/>
        <v>3000000</v>
      </c>
      <c r="L94" s="63"/>
      <c r="M94" s="22" t="s">
        <v>21</v>
      </c>
      <c r="N94" s="22" t="s">
        <v>22</v>
      </c>
      <c r="O94" s="35" t="s">
        <v>236</v>
      </c>
      <c r="P94" s="35">
        <v>2955670</v>
      </c>
      <c r="Q94" s="35" t="s">
        <v>235</v>
      </c>
    </row>
    <row r="95" spans="2:17" ht="37.5" customHeight="1">
      <c r="B95" s="22">
        <v>80131500</v>
      </c>
      <c r="C95" s="22" t="s">
        <v>119</v>
      </c>
      <c r="D95" s="38">
        <v>1</v>
      </c>
      <c r="E95" s="38">
        <v>1</v>
      </c>
      <c r="F95" s="38">
        <v>12</v>
      </c>
      <c r="G95" s="38"/>
      <c r="H95" s="38" t="s">
        <v>45</v>
      </c>
      <c r="I95" s="38" t="s">
        <v>28</v>
      </c>
      <c r="J95" s="34">
        <v>40000000</v>
      </c>
      <c r="K95" s="34">
        <f t="shared" si="2"/>
        <v>40000000</v>
      </c>
      <c r="L95" s="63"/>
      <c r="M95" s="22" t="s">
        <v>21</v>
      </c>
      <c r="N95" s="22" t="s">
        <v>22</v>
      </c>
      <c r="O95" s="35" t="s">
        <v>238</v>
      </c>
      <c r="P95" s="35">
        <v>2955670</v>
      </c>
      <c r="Q95" s="35" t="s">
        <v>237</v>
      </c>
    </row>
    <row r="96" spans="2:17" ht="35.25" customHeight="1">
      <c r="B96" s="39" t="s">
        <v>165</v>
      </c>
      <c r="C96" s="22" t="s">
        <v>120</v>
      </c>
      <c r="D96" s="38">
        <v>1</v>
      </c>
      <c r="E96" s="38">
        <v>1</v>
      </c>
      <c r="F96" s="38">
        <v>12</v>
      </c>
      <c r="G96" s="38"/>
      <c r="H96" s="38" t="s">
        <v>45</v>
      </c>
      <c r="I96" s="38" t="s">
        <v>28</v>
      </c>
      <c r="J96" s="34">
        <v>10000000</v>
      </c>
      <c r="K96" s="34">
        <f t="shared" si="2"/>
        <v>10000000</v>
      </c>
      <c r="L96" s="63"/>
      <c r="M96" s="22" t="s">
        <v>21</v>
      </c>
      <c r="N96" s="22" t="s">
        <v>22</v>
      </c>
      <c r="O96" s="35" t="s">
        <v>234</v>
      </c>
      <c r="P96" s="35" t="s">
        <v>232</v>
      </c>
      <c r="Q96" s="35" t="s">
        <v>233</v>
      </c>
    </row>
    <row r="97" spans="2:17" ht="51" customHeight="1">
      <c r="B97" s="22">
        <v>77121707</v>
      </c>
      <c r="C97" s="22" t="s">
        <v>121</v>
      </c>
      <c r="D97" s="38">
        <v>5</v>
      </c>
      <c r="E97" s="38">
        <v>5</v>
      </c>
      <c r="F97" s="38">
        <v>2</v>
      </c>
      <c r="G97" s="38"/>
      <c r="H97" s="38" t="s">
        <v>23</v>
      </c>
      <c r="I97" s="38" t="s">
        <v>28</v>
      </c>
      <c r="J97" s="34">
        <v>1500000</v>
      </c>
      <c r="K97" s="34">
        <f t="shared" si="2"/>
        <v>1500000</v>
      </c>
      <c r="L97" s="63"/>
      <c r="M97" s="22" t="s">
        <v>21</v>
      </c>
      <c r="N97" s="22" t="s">
        <v>22</v>
      </c>
      <c r="O97" s="35" t="s">
        <v>231</v>
      </c>
      <c r="P97" s="35" t="s">
        <v>229</v>
      </c>
      <c r="Q97" s="35" t="s">
        <v>230</v>
      </c>
    </row>
    <row r="98" spans="2:17" ht="36.75" customHeight="1">
      <c r="B98" s="22">
        <v>49101705</v>
      </c>
      <c r="C98" s="22" t="s">
        <v>122</v>
      </c>
      <c r="D98" s="38">
        <v>1</v>
      </c>
      <c r="E98" s="38">
        <v>1</v>
      </c>
      <c r="F98" s="38">
        <v>12</v>
      </c>
      <c r="G98" s="38"/>
      <c r="H98" s="38" t="s">
        <v>23</v>
      </c>
      <c r="I98" s="38" t="s">
        <v>28</v>
      </c>
      <c r="J98" s="34">
        <v>1500000</v>
      </c>
      <c r="K98" s="34">
        <f t="shared" si="2"/>
        <v>1500000</v>
      </c>
      <c r="L98" s="63"/>
      <c r="M98" s="22" t="s">
        <v>21</v>
      </c>
      <c r="N98" s="22" t="s">
        <v>22</v>
      </c>
      <c r="O98" s="35" t="s">
        <v>231</v>
      </c>
      <c r="P98" s="35" t="s">
        <v>229</v>
      </c>
      <c r="Q98" s="35" t="s">
        <v>230</v>
      </c>
    </row>
    <row r="99" spans="2:17" ht="30" customHeight="1">
      <c r="B99" s="22">
        <v>43231603</v>
      </c>
      <c r="C99" s="22" t="s">
        <v>123</v>
      </c>
      <c r="D99" s="38">
        <v>1</v>
      </c>
      <c r="E99" s="38">
        <v>1</v>
      </c>
      <c r="F99" s="38">
        <v>12</v>
      </c>
      <c r="G99" s="38"/>
      <c r="H99" s="38" t="s">
        <v>23</v>
      </c>
      <c r="I99" s="38" t="s">
        <v>28</v>
      </c>
      <c r="J99" s="34">
        <v>18000000</v>
      </c>
      <c r="K99" s="34">
        <f t="shared" si="2"/>
        <v>18000000</v>
      </c>
      <c r="L99" s="63"/>
      <c r="M99" s="22" t="s">
        <v>21</v>
      </c>
      <c r="N99" s="22" t="s">
        <v>22</v>
      </c>
      <c r="O99" s="35" t="s">
        <v>231</v>
      </c>
      <c r="P99" s="35" t="s">
        <v>229</v>
      </c>
      <c r="Q99" s="35" t="s">
        <v>230</v>
      </c>
    </row>
    <row r="100" spans="2:17" ht="42.75" customHeight="1">
      <c r="B100" s="22" t="s">
        <v>37</v>
      </c>
      <c r="C100" s="22" t="s">
        <v>159</v>
      </c>
      <c r="D100" s="38">
        <v>1</v>
      </c>
      <c r="E100" s="38">
        <v>1</v>
      </c>
      <c r="F100" s="38">
        <v>6</v>
      </c>
      <c r="G100" s="38"/>
      <c r="H100" s="38" t="s">
        <v>23</v>
      </c>
      <c r="I100" s="38" t="s">
        <v>28</v>
      </c>
      <c r="J100" s="34">
        <v>50000000</v>
      </c>
      <c r="K100" s="34">
        <f t="shared" si="2"/>
        <v>50000000</v>
      </c>
      <c r="L100" s="63"/>
      <c r="M100" s="22" t="s">
        <v>21</v>
      </c>
      <c r="N100" s="22" t="s">
        <v>22</v>
      </c>
      <c r="O100" s="35" t="s">
        <v>231</v>
      </c>
      <c r="P100" s="35" t="s">
        <v>229</v>
      </c>
      <c r="Q100" s="35" t="s">
        <v>230</v>
      </c>
    </row>
    <row r="101" spans="2:17" ht="42.75" customHeight="1">
      <c r="B101" s="22" t="s">
        <v>38</v>
      </c>
      <c r="C101" s="1" t="s">
        <v>213</v>
      </c>
      <c r="D101" s="38">
        <v>1</v>
      </c>
      <c r="E101" s="38">
        <v>1</v>
      </c>
      <c r="F101" s="38">
        <v>12</v>
      </c>
      <c r="G101" s="38"/>
      <c r="H101" s="38" t="s">
        <v>23</v>
      </c>
      <c r="I101" s="38" t="s">
        <v>28</v>
      </c>
      <c r="J101" s="34">
        <v>90000000</v>
      </c>
      <c r="K101" s="34">
        <f t="shared" si="2"/>
        <v>90000000</v>
      </c>
      <c r="L101" s="63"/>
      <c r="M101" s="22" t="s">
        <v>21</v>
      </c>
      <c r="N101" s="22" t="s">
        <v>22</v>
      </c>
      <c r="O101" s="35" t="s">
        <v>231</v>
      </c>
      <c r="P101" s="35" t="s">
        <v>229</v>
      </c>
      <c r="Q101" s="35" t="s">
        <v>230</v>
      </c>
    </row>
    <row r="102" spans="2:17" ht="48" customHeight="1">
      <c r="B102" s="22">
        <v>42172000</v>
      </c>
      <c r="C102" s="22" t="s">
        <v>163</v>
      </c>
      <c r="D102" s="38">
        <v>1</v>
      </c>
      <c r="E102" s="38">
        <v>1</v>
      </c>
      <c r="F102" s="38">
        <v>12</v>
      </c>
      <c r="G102" s="38"/>
      <c r="H102" s="38" t="s">
        <v>23</v>
      </c>
      <c r="I102" s="38" t="s">
        <v>28</v>
      </c>
      <c r="J102" s="34">
        <v>15000000</v>
      </c>
      <c r="K102" s="34">
        <f t="shared" si="2"/>
        <v>15000000</v>
      </c>
      <c r="L102" s="63"/>
      <c r="M102" s="22" t="s">
        <v>21</v>
      </c>
      <c r="N102" s="22" t="s">
        <v>22</v>
      </c>
      <c r="O102" s="35" t="s">
        <v>231</v>
      </c>
      <c r="P102" s="35" t="s">
        <v>229</v>
      </c>
      <c r="Q102" s="35" t="s">
        <v>230</v>
      </c>
    </row>
    <row r="103" spans="2:17" ht="27.75" customHeight="1">
      <c r="B103" s="22">
        <v>24102004</v>
      </c>
      <c r="C103" s="22" t="s">
        <v>33</v>
      </c>
      <c r="D103" s="38">
        <v>1</v>
      </c>
      <c r="E103" s="38">
        <v>1</v>
      </c>
      <c r="F103" s="38">
        <v>1</v>
      </c>
      <c r="G103" s="38"/>
      <c r="H103" s="38" t="s">
        <v>23</v>
      </c>
      <c r="I103" s="38" t="s">
        <v>28</v>
      </c>
      <c r="J103" s="34">
        <v>0</v>
      </c>
      <c r="K103" s="34">
        <v>0</v>
      </c>
      <c r="L103" s="63"/>
      <c r="M103" s="22"/>
      <c r="N103" s="22"/>
      <c r="O103" s="35"/>
      <c r="P103" s="35"/>
      <c r="Q103" s="35"/>
    </row>
    <row r="104" spans="2:17" ht="48" customHeight="1">
      <c r="B104" s="22">
        <v>42131600</v>
      </c>
      <c r="C104" s="22" t="s">
        <v>164</v>
      </c>
      <c r="D104" s="38">
        <v>1</v>
      </c>
      <c r="E104" s="38">
        <v>1</v>
      </c>
      <c r="F104" s="38">
        <v>12</v>
      </c>
      <c r="G104" s="38"/>
      <c r="H104" s="38" t="s">
        <v>23</v>
      </c>
      <c r="I104" s="38" t="s">
        <v>28</v>
      </c>
      <c r="J104" s="34">
        <v>30000000</v>
      </c>
      <c r="K104" s="34">
        <f t="shared" si="2"/>
        <v>30000000</v>
      </c>
      <c r="L104" s="63"/>
      <c r="M104" s="22" t="s">
        <v>21</v>
      </c>
      <c r="N104" s="22" t="s">
        <v>22</v>
      </c>
      <c r="O104" s="35" t="s">
        <v>231</v>
      </c>
      <c r="P104" s="35" t="s">
        <v>229</v>
      </c>
      <c r="Q104" s="35" t="s">
        <v>230</v>
      </c>
    </row>
    <row r="105" spans="2:17" ht="54.75" customHeight="1">
      <c r="B105" s="22" t="s">
        <v>146</v>
      </c>
      <c r="C105" s="22" t="s">
        <v>148</v>
      </c>
      <c r="D105" s="38">
        <v>5</v>
      </c>
      <c r="E105" s="38">
        <v>5</v>
      </c>
      <c r="F105" s="38">
        <v>1</v>
      </c>
      <c r="G105" s="38"/>
      <c r="H105" s="38" t="s">
        <v>23</v>
      </c>
      <c r="I105" s="38" t="s">
        <v>28</v>
      </c>
      <c r="J105" s="34">
        <v>8700000</v>
      </c>
      <c r="K105" s="34">
        <f t="shared" si="2"/>
        <v>8700000</v>
      </c>
      <c r="L105" s="63"/>
      <c r="M105" s="22" t="s">
        <v>21</v>
      </c>
      <c r="N105" s="22" t="s">
        <v>22</v>
      </c>
      <c r="O105" s="35" t="s">
        <v>218</v>
      </c>
      <c r="P105" s="35" t="s">
        <v>220</v>
      </c>
      <c r="Q105" s="78" t="s">
        <v>219</v>
      </c>
    </row>
    <row r="106" spans="2:17" s="61" customFormat="1" ht="31.5" customHeight="1">
      <c r="B106" s="22">
        <v>83101506</v>
      </c>
      <c r="C106" s="22" t="s">
        <v>201</v>
      </c>
      <c r="D106" s="38">
        <v>2</v>
      </c>
      <c r="E106" s="38">
        <v>2</v>
      </c>
      <c r="F106" s="38">
        <v>1</v>
      </c>
      <c r="G106" s="38"/>
      <c r="H106" s="38" t="s">
        <v>23</v>
      </c>
      <c r="I106" s="38" t="s">
        <v>28</v>
      </c>
      <c r="J106" s="34">
        <v>7000000</v>
      </c>
      <c r="K106" s="34">
        <f t="shared" si="2"/>
        <v>7000000</v>
      </c>
      <c r="L106" s="63"/>
      <c r="M106" s="22" t="s">
        <v>21</v>
      </c>
      <c r="N106" s="22" t="s">
        <v>22</v>
      </c>
      <c r="O106" s="35" t="s">
        <v>231</v>
      </c>
      <c r="P106" s="35" t="s">
        <v>229</v>
      </c>
      <c r="Q106" s="35" t="s">
        <v>230</v>
      </c>
    </row>
    <row r="107" spans="2:17" s="61" customFormat="1" ht="44.25" customHeight="1">
      <c r="B107" s="22">
        <v>85000000</v>
      </c>
      <c r="C107" s="22" t="s">
        <v>156</v>
      </c>
      <c r="D107" s="38">
        <v>2</v>
      </c>
      <c r="E107" s="38">
        <v>2</v>
      </c>
      <c r="F107" s="38">
        <v>1</v>
      </c>
      <c r="G107" s="38"/>
      <c r="H107" s="38" t="s">
        <v>23</v>
      </c>
      <c r="I107" s="38" t="s">
        <v>28</v>
      </c>
      <c r="J107" s="34">
        <v>0</v>
      </c>
      <c r="K107" s="34">
        <f t="shared" si="2"/>
        <v>0</v>
      </c>
      <c r="L107" s="63"/>
      <c r="M107" s="22" t="s">
        <v>21</v>
      </c>
      <c r="N107" s="22" t="s">
        <v>22</v>
      </c>
      <c r="O107" s="35" t="s">
        <v>226</v>
      </c>
      <c r="P107" s="35" t="s">
        <v>224</v>
      </c>
      <c r="Q107" s="35" t="s">
        <v>225</v>
      </c>
    </row>
    <row r="108" spans="2:17" s="61" customFormat="1" ht="37.5" customHeight="1">
      <c r="B108" s="22">
        <v>49101705</v>
      </c>
      <c r="C108" s="22" t="s">
        <v>157</v>
      </c>
      <c r="D108" s="38">
        <v>5</v>
      </c>
      <c r="E108" s="38">
        <v>5</v>
      </c>
      <c r="F108" s="38">
        <v>3</v>
      </c>
      <c r="G108" s="38"/>
      <c r="H108" s="38" t="s">
        <v>23</v>
      </c>
      <c r="I108" s="38" t="s">
        <v>28</v>
      </c>
      <c r="J108" s="34">
        <v>1500000</v>
      </c>
      <c r="K108" s="34">
        <f t="shared" si="2"/>
        <v>1500000</v>
      </c>
      <c r="L108" s="63"/>
      <c r="M108" s="22" t="s">
        <v>21</v>
      </c>
      <c r="N108" s="22" t="s">
        <v>22</v>
      </c>
      <c r="O108" s="35" t="s">
        <v>236</v>
      </c>
      <c r="P108" s="35">
        <v>2955670</v>
      </c>
      <c r="Q108" s="35" t="s">
        <v>235</v>
      </c>
    </row>
    <row r="109" spans="2:17" s="61" customFormat="1" ht="44.25" customHeight="1">
      <c r="B109" s="22">
        <v>43232408</v>
      </c>
      <c r="C109" s="22" t="s">
        <v>166</v>
      </c>
      <c r="D109" s="38">
        <v>1</v>
      </c>
      <c r="E109" s="38">
        <v>1</v>
      </c>
      <c r="F109" s="38">
        <v>12</v>
      </c>
      <c r="G109" s="38"/>
      <c r="H109" s="38" t="s">
        <v>45</v>
      </c>
      <c r="I109" s="38" t="s">
        <v>28</v>
      </c>
      <c r="J109" s="34">
        <v>7000000</v>
      </c>
      <c r="K109" s="34">
        <f t="shared" si="2"/>
        <v>7000000</v>
      </c>
      <c r="L109" s="63"/>
      <c r="M109" s="22" t="s">
        <v>21</v>
      </c>
      <c r="N109" s="22" t="s">
        <v>22</v>
      </c>
      <c r="O109" s="35" t="s">
        <v>240</v>
      </c>
      <c r="P109" s="35">
        <v>2955670</v>
      </c>
      <c r="Q109" s="35" t="s">
        <v>239</v>
      </c>
    </row>
    <row r="110" spans="2:17" s="61" customFormat="1" ht="44.25" customHeight="1">
      <c r="B110" s="22">
        <v>81161600</v>
      </c>
      <c r="C110" s="22" t="s">
        <v>215</v>
      </c>
      <c r="D110" s="38">
        <v>1</v>
      </c>
      <c r="E110" s="38">
        <v>1</v>
      </c>
      <c r="F110" s="38">
        <v>12</v>
      </c>
      <c r="G110" s="38"/>
      <c r="H110" s="38" t="s">
        <v>45</v>
      </c>
      <c r="I110" s="38" t="s">
        <v>28</v>
      </c>
      <c r="J110" s="34">
        <v>40000000</v>
      </c>
      <c r="K110" s="34">
        <f t="shared" si="2"/>
        <v>40000000</v>
      </c>
      <c r="L110" s="63"/>
      <c r="M110" s="22" t="s">
        <v>21</v>
      </c>
      <c r="N110" s="22" t="s">
        <v>22</v>
      </c>
      <c r="O110" s="35" t="s">
        <v>236</v>
      </c>
      <c r="P110" s="35">
        <v>2955670</v>
      </c>
      <c r="Q110" s="35" t="s">
        <v>235</v>
      </c>
    </row>
    <row r="111" spans="2:17" s="61" customFormat="1" ht="44.25" customHeight="1">
      <c r="B111" s="22">
        <v>26101200</v>
      </c>
      <c r="C111" s="22" t="s">
        <v>179</v>
      </c>
      <c r="D111" s="38">
        <v>1</v>
      </c>
      <c r="E111" s="38">
        <v>1</v>
      </c>
      <c r="F111" s="38">
        <v>1</v>
      </c>
      <c r="G111" s="38"/>
      <c r="H111" s="38" t="s">
        <v>45</v>
      </c>
      <c r="I111" s="38" t="s">
        <v>28</v>
      </c>
      <c r="J111" s="34">
        <v>1</v>
      </c>
      <c r="K111" s="34">
        <f t="shared" si="2"/>
        <v>1</v>
      </c>
      <c r="L111" s="63"/>
      <c r="M111" s="22" t="s">
        <v>21</v>
      </c>
      <c r="N111" s="22" t="s">
        <v>22</v>
      </c>
      <c r="O111" s="35" t="s">
        <v>240</v>
      </c>
      <c r="P111" s="35">
        <v>2955670</v>
      </c>
      <c r="Q111" s="35" t="s">
        <v>239</v>
      </c>
    </row>
    <row r="112" spans="2:17" s="61" customFormat="1" ht="57.75" customHeight="1">
      <c r="B112" s="22" t="s">
        <v>191</v>
      </c>
      <c r="C112" s="22" t="s">
        <v>184</v>
      </c>
      <c r="D112" s="38">
        <v>1</v>
      </c>
      <c r="E112" s="38">
        <v>1</v>
      </c>
      <c r="F112" s="38">
        <v>12</v>
      </c>
      <c r="G112" s="38"/>
      <c r="H112" s="38" t="s">
        <v>45</v>
      </c>
      <c r="I112" s="38" t="s">
        <v>28</v>
      </c>
      <c r="J112" s="34">
        <v>2000000</v>
      </c>
      <c r="K112" s="34">
        <f t="shared" si="2"/>
        <v>2000000</v>
      </c>
      <c r="L112" s="63"/>
      <c r="M112" s="22" t="s">
        <v>21</v>
      </c>
      <c r="N112" s="22" t="s">
        <v>22</v>
      </c>
      <c r="O112" s="35" t="s">
        <v>218</v>
      </c>
      <c r="P112" s="35" t="s">
        <v>220</v>
      </c>
      <c r="Q112" s="78" t="s">
        <v>219</v>
      </c>
    </row>
    <row r="113" spans="2:17" s="61" customFormat="1" ht="35.25" customHeight="1">
      <c r="B113" s="22" t="s">
        <v>81</v>
      </c>
      <c r="C113" s="22" t="s">
        <v>185</v>
      </c>
      <c r="D113" s="38">
        <v>1</v>
      </c>
      <c r="E113" s="38">
        <v>1</v>
      </c>
      <c r="F113" s="38">
        <v>12</v>
      </c>
      <c r="G113" s="38"/>
      <c r="H113" s="42" t="s">
        <v>45</v>
      </c>
      <c r="I113" s="6" t="s">
        <v>28</v>
      </c>
      <c r="J113" s="9">
        <v>40000000</v>
      </c>
      <c r="K113" s="34">
        <f t="shared" si="2"/>
        <v>40000000</v>
      </c>
      <c r="L113" s="63"/>
      <c r="M113" s="43" t="s">
        <v>21</v>
      </c>
      <c r="N113" s="6" t="s">
        <v>22</v>
      </c>
      <c r="O113" s="35" t="s">
        <v>226</v>
      </c>
      <c r="P113" s="35" t="s">
        <v>224</v>
      </c>
      <c r="Q113" s="35" t="s">
        <v>225</v>
      </c>
    </row>
    <row r="114" spans="2:17" s="61" customFormat="1" ht="40.5" customHeight="1">
      <c r="B114" s="22" t="s">
        <v>197</v>
      </c>
      <c r="C114" s="22" t="s">
        <v>199</v>
      </c>
      <c r="D114" s="38">
        <v>1</v>
      </c>
      <c r="E114" s="38">
        <v>1</v>
      </c>
      <c r="F114" s="38">
        <v>12</v>
      </c>
      <c r="G114" s="38"/>
      <c r="H114" s="38" t="s">
        <v>23</v>
      </c>
      <c r="I114" s="38" t="s">
        <v>28</v>
      </c>
      <c r="J114" s="34">
        <v>6000000</v>
      </c>
      <c r="K114" s="34">
        <f t="shared" si="2"/>
        <v>6000000</v>
      </c>
      <c r="L114" s="63"/>
      <c r="M114" s="22" t="s">
        <v>21</v>
      </c>
      <c r="N114" s="22" t="s">
        <v>22</v>
      </c>
      <c r="O114" s="35" t="s">
        <v>231</v>
      </c>
      <c r="P114" s="35" t="s">
        <v>229</v>
      </c>
      <c r="Q114" s="35" t="s">
        <v>230</v>
      </c>
    </row>
    <row r="115" spans="2:17" s="61" customFormat="1" ht="117.75" customHeight="1">
      <c r="B115" s="22" t="s">
        <v>258</v>
      </c>
      <c r="C115" s="22" t="s">
        <v>207</v>
      </c>
      <c r="D115" s="38">
        <v>1</v>
      </c>
      <c r="E115" s="38">
        <v>1</v>
      </c>
      <c r="F115" s="38">
        <v>12</v>
      </c>
      <c r="G115" s="38"/>
      <c r="H115" s="38" t="s">
        <v>45</v>
      </c>
      <c r="I115" s="38" t="s">
        <v>28</v>
      </c>
      <c r="J115" s="34">
        <v>2500000000</v>
      </c>
      <c r="K115" s="34">
        <f t="shared" si="2"/>
        <v>2500000000</v>
      </c>
      <c r="L115" s="63"/>
      <c r="M115" s="22" t="s">
        <v>21</v>
      </c>
      <c r="N115" s="22" t="s">
        <v>22</v>
      </c>
      <c r="O115" s="35" t="s">
        <v>226</v>
      </c>
      <c r="P115" s="35" t="s">
        <v>224</v>
      </c>
      <c r="Q115" s="35" t="s">
        <v>225</v>
      </c>
    </row>
    <row r="116" spans="2:17" s="61" customFormat="1" ht="45.75" customHeight="1">
      <c r="B116" s="22">
        <v>80101511</v>
      </c>
      <c r="C116" s="22" t="s">
        <v>200</v>
      </c>
      <c r="D116" s="38">
        <v>1</v>
      </c>
      <c r="E116" s="38">
        <v>1</v>
      </c>
      <c r="F116" s="38">
        <v>12</v>
      </c>
      <c r="G116" s="38"/>
      <c r="H116" s="38" t="s">
        <v>45</v>
      </c>
      <c r="I116" s="38" t="s">
        <v>28</v>
      </c>
      <c r="J116" s="34">
        <v>6000000</v>
      </c>
      <c r="K116" s="34">
        <f t="shared" si="2"/>
        <v>6000000</v>
      </c>
      <c r="L116" s="63"/>
      <c r="M116" s="22" t="s">
        <v>21</v>
      </c>
      <c r="N116" s="22" t="s">
        <v>22</v>
      </c>
      <c r="O116" s="35" t="s">
        <v>218</v>
      </c>
      <c r="P116" s="35" t="s">
        <v>220</v>
      </c>
      <c r="Q116" s="78" t="s">
        <v>219</v>
      </c>
    </row>
    <row r="117" spans="2:17" s="61" customFormat="1" ht="45.75" customHeight="1">
      <c r="B117" s="81" t="s">
        <v>249</v>
      </c>
      <c r="C117" s="81" t="s">
        <v>250</v>
      </c>
      <c r="D117" s="38">
        <v>2</v>
      </c>
      <c r="E117" s="38">
        <v>2</v>
      </c>
      <c r="F117" s="38">
        <v>1</v>
      </c>
      <c r="G117" s="38"/>
      <c r="H117" s="38" t="s">
        <v>45</v>
      </c>
      <c r="I117" s="38" t="s">
        <v>28</v>
      </c>
      <c r="J117" s="34">
        <v>0</v>
      </c>
      <c r="K117" s="34">
        <v>0</v>
      </c>
      <c r="L117" s="63"/>
      <c r="M117" s="22" t="s">
        <v>21</v>
      </c>
      <c r="N117" s="22" t="s">
        <v>22</v>
      </c>
      <c r="O117" s="35" t="s">
        <v>251</v>
      </c>
      <c r="P117" s="35" t="s">
        <v>220</v>
      </c>
      <c r="Q117" s="35" t="s">
        <v>225</v>
      </c>
    </row>
    <row r="118" spans="2:17" s="61" customFormat="1" ht="61.5" customHeight="1">
      <c r="B118" s="81" t="s">
        <v>252</v>
      </c>
      <c r="C118" s="81" t="s">
        <v>257</v>
      </c>
      <c r="D118" s="38">
        <v>2</v>
      </c>
      <c r="E118" s="38">
        <v>2</v>
      </c>
      <c r="F118" s="38">
        <v>1</v>
      </c>
      <c r="G118" s="38"/>
      <c r="H118" s="38" t="s">
        <v>45</v>
      </c>
      <c r="I118" s="38" t="s">
        <v>28</v>
      </c>
      <c r="J118" s="34">
        <v>0</v>
      </c>
      <c r="K118" s="34">
        <f t="shared" si="2"/>
        <v>0</v>
      </c>
      <c r="L118" s="63"/>
      <c r="M118" s="22" t="s">
        <v>21</v>
      </c>
      <c r="N118" s="22" t="s">
        <v>22</v>
      </c>
      <c r="O118" s="35" t="s">
        <v>251</v>
      </c>
      <c r="P118" s="35" t="s">
        <v>220</v>
      </c>
      <c r="Q118" s="35" t="s">
        <v>225</v>
      </c>
    </row>
    <row r="119" spans="2:17" s="61" customFormat="1" ht="45" customHeight="1">
      <c r="B119" s="22">
        <v>42290000</v>
      </c>
      <c r="C119" s="22" t="s">
        <v>255</v>
      </c>
      <c r="D119" s="38">
        <v>3</v>
      </c>
      <c r="E119" s="38">
        <v>3</v>
      </c>
      <c r="F119" s="38">
        <v>1</v>
      </c>
      <c r="G119" s="38"/>
      <c r="H119" s="38" t="s">
        <v>23</v>
      </c>
      <c r="I119" s="38" t="s">
        <v>28</v>
      </c>
      <c r="J119" s="34">
        <v>20000000</v>
      </c>
      <c r="K119" s="34">
        <f t="shared" si="2"/>
        <v>20000000</v>
      </c>
      <c r="L119" s="63"/>
      <c r="M119" s="22" t="s">
        <v>21</v>
      </c>
      <c r="N119" s="22" t="s">
        <v>22</v>
      </c>
      <c r="O119" s="35" t="s">
        <v>231</v>
      </c>
      <c r="P119" s="35" t="s">
        <v>229</v>
      </c>
      <c r="Q119" s="35" t="s">
        <v>230</v>
      </c>
    </row>
    <row r="120" spans="2:17" s="61" customFormat="1" ht="45" customHeight="1">
      <c r="B120" s="22">
        <v>80111504</v>
      </c>
      <c r="C120" s="22" t="s">
        <v>259</v>
      </c>
      <c r="D120" s="38">
        <v>4</v>
      </c>
      <c r="E120" s="38">
        <v>4</v>
      </c>
      <c r="F120" s="38">
        <v>8</v>
      </c>
      <c r="G120" s="38"/>
      <c r="H120" s="38" t="s">
        <v>23</v>
      </c>
      <c r="I120" s="38" t="s">
        <v>28</v>
      </c>
      <c r="J120" s="34">
        <v>10000000</v>
      </c>
      <c r="K120" s="34">
        <f t="shared" si="2"/>
        <v>10000000</v>
      </c>
      <c r="L120" s="63"/>
      <c r="M120" s="22" t="s">
        <v>21</v>
      </c>
      <c r="N120" s="22" t="s">
        <v>22</v>
      </c>
      <c r="O120" s="35" t="s">
        <v>231</v>
      </c>
      <c r="P120" s="35" t="s">
        <v>229</v>
      </c>
      <c r="Q120" s="78" t="s">
        <v>219</v>
      </c>
    </row>
    <row r="121" spans="2:17" s="61" customFormat="1" ht="43.5" customHeight="1">
      <c r="B121" s="22">
        <v>42293000</v>
      </c>
      <c r="C121" s="22" t="s">
        <v>256</v>
      </c>
      <c r="D121" s="38">
        <v>4</v>
      </c>
      <c r="E121" s="38">
        <v>4</v>
      </c>
      <c r="F121" s="38">
        <v>2</v>
      </c>
      <c r="G121" s="38"/>
      <c r="H121" s="38" t="s">
        <v>23</v>
      </c>
      <c r="I121" s="38" t="s">
        <v>28</v>
      </c>
      <c r="J121" s="34">
        <v>40000000</v>
      </c>
      <c r="K121" s="34">
        <f t="shared" si="2"/>
        <v>40000000</v>
      </c>
      <c r="L121" s="63"/>
      <c r="M121" s="22" t="s">
        <v>21</v>
      </c>
      <c r="N121" s="22" t="s">
        <v>22</v>
      </c>
      <c r="O121" s="35" t="s">
        <v>231</v>
      </c>
      <c r="P121" s="35" t="s">
        <v>229</v>
      </c>
      <c r="Q121" s="35" t="s">
        <v>230</v>
      </c>
    </row>
    <row r="122" spans="2:17" s="61" customFormat="1" ht="37.5" customHeight="1">
      <c r="B122" s="47"/>
      <c r="C122" s="47"/>
      <c r="D122" s="85"/>
      <c r="E122" s="85"/>
      <c r="F122" s="85"/>
      <c r="G122" s="85"/>
      <c r="H122" s="85"/>
      <c r="I122" s="85"/>
      <c r="J122" s="86"/>
      <c r="K122" s="86"/>
      <c r="L122" s="87"/>
      <c r="M122" s="47"/>
      <c r="N122" s="47"/>
      <c r="O122" s="48"/>
      <c r="P122" s="48"/>
      <c r="Q122" s="48"/>
    </row>
    <row r="123" spans="2:17" ht="53.25" customHeight="1">
      <c r="B123" s="125" t="s">
        <v>31</v>
      </c>
      <c r="C123" s="125"/>
      <c r="D123" s="125"/>
      <c r="E123" s="125"/>
      <c r="F123" s="125"/>
      <c r="G123" s="114"/>
      <c r="H123" s="125"/>
      <c r="I123" s="125"/>
      <c r="J123" s="125"/>
      <c r="K123" s="125"/>
      <c r="L123" s="115"/>
      <c r="M123" s="125"/>
      <c r="N123" s="125"/>
      <c r="O123" s="114"/>
      <c r="P123" s="114"/>
      <c r="Q123" s="114"/>
    </row>
    <row r="124" spans="2:17" s="116" customFormat="1" ht="73.5" customHeight="1">
      <c r="B124" s="40" t="s">
        <v>20</v>
      </c>
      <c r="C124" s="40" t="s">
        <v>6</v>
      </c>
      <c r="D124" s="40" t="s">
        <v>14</v>
      </c>
      <c r="E124" s="40"/>
      <c r="F124" s="40" t="s">
        <v>7</v>
      </c>
      <c r="G124" s="40"/>
      <c r="H124" s="40" t="s">
        <v>8</v>
      </c>
      <c r="I124" s="40" t="s">
        <v>9</v>
      </c>
      <c r="J124" s="66" t="s">
        <v>35</v>
      </c>
      <c r="K124" s="66" t="str">
        <f>+J124</f>
        <v>Valor Inicial estimado</v>
      </c>
      <c r="L124" s="117"/>
      <c r="M124" s="40" t="s">
        <v>10</v>
      </c>
      <c r="N124" s="40" t="s">
        <v>11</v>
      </c>
      <c r="O124" s="41" t="s">
        <v>241</v>
      </c>
      <c r="P124" s="113" t="s">
        <v>242</v>
      </c>
      <c r="Q124" s="113" t="s">
        <v>243</v>
      </c>
    </row>
    <row r="125" spans="2:17" s="116" customFormat="1" ht="40.5" customHeight="1">
      <c r="B125" s="81"/>
      <c r="C125" s="81"/>
      <c r="D125" s="38"/>
      <c r="E125" s="38"/>
      <c r="F125" s="38"/>
      <c r="G125" s="38"/>
      <c r="H125" s="38"/>
      <c r="I125" s="38"/>
      <c r="J125" s="34"/>
      <c r="K125" s="34"/>
      <c r="L125" s="63"/>
      <c r="M125" s="22"/>
      <c r="N125" s="22"/>
      <c r="O125" s="35"/>
      <c r="P125" s="35"/>
      <c r="Q125" s="35"/>
    </row>
    <row r="126" spans="1:17" s="70" customFormat="1" ht="40.5" customHeight="1">
      <c r="A126" s="68"/>
      <c r="B126" s="47"/>
      <c r="C126" s="47"/>
      <c r="D126" s="85"/>
      <c r="E126" s="85"/>
      <c r="F126" s="85"/>
      <c r="G126" s="85"/>
      <c r="H126" s="85"/>
      <c r="I126" s="85"/>
      <c r="J126" s="86"/>
      <c r="K126" s="86"/>
      <c r="L126" s="87"/>
      <c r="M126" s="47"/>
      <c r="N126" s="47"/>
      <c r="O126" s="48"/>
      <c r="P126" s="48"/>
      <c r="Q126" s="48"/>
    </row>
    <row r="127" spans="1:17" s="70" customFormat="1" ht="20.25" customHeight="1">
      <c r="A127" s="68"/>
      <c r="B127" s="47"/>
      <c r="C127" s="47"/>
      <c r="D127" s="85"/>
      <c r="E127" s="85"/>
      <c r="F127" s="85"/>
      <c r="G127" s="85"/>
      <c r="H127" s="85"/>
      <c r="I127" s="85"/>
      <c r="J127" s="86"/>
      <c r="K127" s="86"/>
      <c r="L127" s="87"/>
      <c r="M127" s="47"/>
      <c r="N127" s="47"/>
      <c r="O127" s="48"/>
      <c r="P127" s="48"/>
      <c r="Q127" s="48"/>
    </row>
    <row r="128" spans="1:17" s="70" customFormat="1" ht="20.25" customHeight="1">
      <c r="A128" s="68"/>
      <c r="B128" s="47"/>
      <c r="C128" s="47"/>
      <c r="D128" s="85"/>
      <c r="E128" s="85"/>
      <c r="F128" s="85"/>
      <c r="G128" s="85"/>
      <c r="H128" s="85"/>
      <c r="I128" s="85"/>
      <c r="J128" s="86"/>
      <c r="K128" s="86"/>
      <c r="L128" s="87"/>
      <c r="M128" s="47"/>
      <c r="N128" s="47"/>
      <c r="O128" s="48"/>
      <c r="P128" s="48"/>
      <c r="Q128" s="48"/>
    </row>
    <row r="129" spans="1:14" ht="32.25" customHeight="1">
      <c r="A129" s="70"/>
      <c r="B129" s="130" t="s">
        <v>192</v>
      </c>
      <c r="C129" s="130"/>
      <c r="D129" s="130" t="s">
        <v>193</v>
      </c>
      <c r="E129" s="130"/>
      <c r="F129" s="130"/>
      <c r="G129" s="130"/>
      <c r="H129" s="130"/>
      <c r="I129" s="118"/>
      <c r="J129" s="54"/>
      <c r="K129" s="54"/>
      <c r="L129" s="69"/>
      <c r="M129" s="70"/>
      <c r="N129" s="70"/>
    </row>
    <row r="130" spans="2:15" s="72" customFormat="1" ht="12.75">
      <c r="B130" s="131" t="s">
        <v>270</v>
      </c>
      <c r="C130" s="131"/>
      <c r="D130" s="131" t="s">
        <v>182</v>
      </c>
      <c r="E130" s="131"/>
      <c r="F130" s="131"/>
      <c r="G130" s="131"/>
      <c r="H130" s="131"/>
      <c r="I130" s="120"/>
      <c r="J130" s="67"/>
      <c r="K130" s="67"/>
      <c r="L130" s="71"/>
      <c r="O130" s="121"/>
    </row>
    <row r="131" ht="22.5" customHeight="1">
      <c r="C131" s="118"/>
    </row>
    <row r="134" spans="4:5" ht="11.25">
      <c r="D134" s="3"/>
      <c r="E134" s="3"/>
    </row>
    <row r="137" ht="11.25">
      <c r="C137" s="111"/>
    </row>
  </sheetData>
  <sheetProtection/>
  <autoFilter ref="B18:O116"/>
  <mergeCells count="15">
    <mergeCell ref="D129:H129"/>
    <mergeCell ref="B129:C129"/>
    <mergeCell ref="B130:C130"/>
    <mergeCell ref="B3:K3"/>
    <mergeCell ref="B17:C17"/>
    <mergeCell ref="B4:K4"/>
    <mergeCell ref="H5:K9"/>
    <mergeCell ref="H11:K14"/>
    <mergeCell ref="D130:H130"/>
    <mergeCell ref="B123:C123"/>
    <mergeCell ref="D123:F123"/>
    <mergeCell ref="H123:I123"/>
    <mergeCell ref="B2:K2"/>
    <mergeCell ref="J123:K123"/>
    <mergeCell ref="M123:N123"/>
  </mergeCells>
  <hyperlinks>
    <hyperlink ref="Q19" r:id="rId1" display="recursohumano@esehospitalregionalsanmarcos.gov.co   "/>
    <hyperlink ref="Q20" r:id="rId2" display="recursohumano@esehospitalregionalsanmarcos.gov.co   "/>
    <hyperlink ref="Q21" r:id="rId3" display="recursohumano@esehospitalregionalsanmarcos.gov.co   "/>
    <hyperlink ref="Q25" r:id="rId4" display="recursohumano@esehospitalregionalsanmarcos.gov.co   "/>
    <hyperlink ref="Q26" r:id="rId5" display="recursohumano@esehospitalregionalsanmarcos.gov.co   "/>
    <hyperlink ref="Q27" r:id="rId6" display="recursohumano@esehospitalregionalsanmarcos.gov.co   "/>
    <hyperlink ref="Q28" r:id="rId7" display="recursohumano@esehospitalregionalsanmarcos.gov.co   "/>
    <hyperlink ref="Q29" r:id="rId8" display="recursohumano@esehospitalregionalsanmarcos.gov.co   "/>
    <hyperlink ref="Q30" r:id="rId9" display="recursohumano@esehospitalregionalsanmarcos.gov.co   "/>
    <hyperlink ref="Q31" r:id="rId10" display="recursohumano@esehospitalregionalsanmarcos.gov.co   "/>
    <hyperlink ref="Q32" r:id="rId11" display="recursohumano@esehospitalregionalsanmarcos.gov.co   "/>
    <hyperlink ref="Q33" r:id="rId12" display="recursohumano@esehospitalregionalsanmarcos.gov.co   "/>
    <hyperlink ref="Q34" r:id="rId13" display="recursohumano@esehospitalregionalsanmarcos.gov.co   "/>
    <hyperlink ref="Q35" r:id="rId14" display="recursohumano@esehospitalregionalsanmarcos.gov.co   "/>
    <hyperlink ref="Q36" r:id="rId15" display="recursohumano@esehospitalregionalsanmarcos.gov.co   "/>
    <hyperlink ref="Q37" r:id="rId16" display="recursohumano@esehospitalregionalsanmarcos.gov.co   "/>
    <hyperlink ref="Q40" r:id="rId17" display="recursohumano@esehospitalregionalsanmarcos.gov.co   "/>
    <hyperlink ref="Q54" r:id="rId18" display="recursohumano@esehospitalregionalsanmarcos.gov.co   "/>
    <hyperlink ref="Q83" r:id="rId19" display="recursohumano@esehospitalregionalsanmarcos.gov.co   "/>
    <hyperlink ref="Q105" r:id="rId20" display="recursohumano@esehospitalregionalsanmarcos.gov.co   "/>
    <hyperlink ref="Q112" r:id="rId21" display="recursohumano@esehospitalregionalsanmarcos.gov.co   "/>
    <hyperlink ref="Q116" r:id="rId22" display="recursohumano@esehospitalregionalsanmarcos.gov.co   "/>
    <hyperlink ref="Q22" r:id="rId23" display="gerencia@esehospitalregionalsanmarcos.gov.co"/>
    <hyperlink ref="Q23" r:id="rId24" display="gerencia@esehospitalregionalsanmarcos.gov.co"/>
    <hyperlink ref="Q24" r:id="rId25" display="gerencia@esehospitalregionalsanmarcos.gov.co"/>
    <hyperlink ref="Q79" r:id="rId26" display="gerencia@esehospitalregionalsanmarcos.gov.co"/>
    <hyperlink ref="Q120" r:id="rId27" display="recursohumano@esehospitalregionalsanmarcos.gov.co   "/>
  </hyperlinks>
  <printOptions/>
  <pageMargins left="1.1811023622047245" right="0.11811023622047245" top="0.15748031496062992" bottom="0.15748031496062992" header="0.31496062992125984" footer="0.31496062992125984"/>
  <pageSetup fitToHeight="0" horizontalDpi="600" verticalDpi="600" orientation="landscape" paperSize="5" scale="58" r:id="rId31"/>
  <drawing r:id="rId30"/>
  <legacyDrawing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1"/>
  <sheetViews>
    <sheetView zoomScale="77" zoomScaleNormal="77" zoomScalePageLayoutView="0" workbookViewId="0" topLeftCell="A4">
      <selection activeCell="B6" sqref="B6"/>
    </sheetView>
  </sheetViews>
  <sheetFormatPr defaultColWidth="11.421875" defaultRowHeight="15"/>
  <cols>
    <col min="1" max="1" width="23.00390625" style="11" customWidth="1"/>
    <col min="2" max="2" width="49.140625" style="45" customWidth="1"/>
    <col min="3" max="3" width="22.00390625" style="11" customWidth="1"/>
    <col min="4" max="4" width="22.7109375" style="11" customWidth="1"/>
    <col min="5" max="5" width="20.8515625" style="11" customWidth="1"/>
    <col min="6" max="6" width="16.8515625" style="11" customWidth="1"/>
    <col min="7" max="7" width="39.28125" style="11" customWidth="1"/>
    <col min="8" max="8" width="21.421875" style="11" customWidth="1"/>
    <col min="9" max="9" width="18.140625" style="11" customWidth="1"/>
    <col min="10" max="10" width="11.421875" style="11" customWidth="1"/>
    <col min="11" max="11" width="18.28125" style="16" customWidth="1"/>
    <col min="12" max="12" width="11.421875" style="16" customWidth="1"/>
    <col min="13" max="16384" width="11.421875" style="11" customWidth="1"/>
  </cols>
  <sheetData>
    <row r="1" ht="28.5">
      <c r="K1" s="12" t="s">
        <v>136</v>
      </c>
    </row>
    <row r="2" ht="15">
      <c r="K2" s="12" t="s">
        <v>132</v>
      </c>
    </row>
    <row r="3" spans="4:11" ht="28.5">
      <c r="D3" s="62"/>
      <c r="K3" s="12" t="s">
        <v>139</v>
      </c>
    </row>
    <row r="4" ht="42.75">
      <c r="K4" s="12" t="s">
        <v>142</v>
      </c>
    </row>
    <row r="5" spans="1:11" ht="63.75" customHeight="1">
      <c r="A5" s="14" t="s">
        <v>20</v>
      </c>
      <c r="B5" s="14" t="s">
        <v>6</v>
      </c>
      <c r="C5" s="15" t="s">
        <v>133</v>
      </c>
      <c r="D5" s="15" t="s">
        <v>134</v>
      </c>
      <c r="E5" s="144" t="s">
        <v>128</v>
      </c>
      <c r="F5" s="145"/>
      <c r="G5" s="146"/>
      <c r="H5" s="14" t="s">
        <v>129</v>
      </c>
      <c r="I5" s="14" t="s">
        <v>130</v>
      </c>
      <c r="K5" s="12" t="s">
        <v>143</v>
      </c>
    </row>
    <row r="6" spans="1:11" ht="121.5" customHeight="1">
      <c r="A6" s="101" t="s">
        <v>169</v>
      </c>
      <c r="B6" s="100" t="s">
        <v>264</v>
      </c>
      <c r="C6" s="99">
        <v>353000000</v>
      </c>
      <c r="D6" s="99">
        <v>29000000</v>
      </c>
      <c r="E6" s="75" t="s">
        <v>263</v>
      </c>
      <c r="F6" s="76" t="s">
        <v>265</v>
      </c>
      <c r="G6" s="49" t="s">
        <v>266</v>
      </c>
      <c r="H6" s="12" t="s">
        <v>136</v>
      </c>
      <c r="I6" s="96">
        <v>45153</v>
      </c>
      <c r="K6" s="12" t="s">
        <v>150</v>
      </c>
    </row>
    <row r="7" spans="1:7" ht="21.75" customHeight="1">
      <c r="A7" s="90"/>
      <c r="B7" s="91"/>
      <c r="C7" s="92"/>
      <c r="D7" s="90"/>
      <c r="E7" s="88"/>
      <c r="F7" s="97"/>
      <c r="G7" s="98"/>
    </row>
    <row r="8" spans="1:7" ht="21.75" customHeight="1">
      <c r="A8" s="90"/>
      <c r="B8" s="91"/>
      <c r="C8" s="92"/>
      <c r="D8" s="90"/>
      <c r="E8" s="88"/>
      <c r="F8" s="97"/>
      <c r="G8" s="98"/>
    </row>
    <row r="9" spans="1:6" ht="17.25" customHeight="1">
      <c r="A9" s="90"/>
      <c r="B9" s="93"/>
      <c r="C9" s="89"/>
      <c r="D9" s="89"/>
      <c r="E9" s="89"/>
      <c r="F9" s="89"/>
    </row>
    <row r="10" spans="1:9" ht="33" customHeight="1">
      <c r="A10" s="74"/>
      <c r="B10" s="45" t="s">
        <v>262</v>
      </c>
      <c r="G10" s="12" t="s">
        <v>135</v>
      </c>
      <c r="H10" s="12" t="s">
        <v>136</v>
      </c>
      <c r="I10" s="12" t="s">
        <v>137</v>
      </c>
    </row>
    <row r="11" spans="1:9" ht="22.5" customHeight="1">
      <c r="A11" s="89"/>
      <c r="B11" s="93"/>
      <c r="C11" s="89"/>
      <c r="D11" s="89"/>
      <c r="E11" s="89"/>
      <c r="G11" s="12" t="s">
        <v>131</v>
      </c>
      <c r="H11" s="12" t="s">
        <v>132</v>
      </c>
      <c r="I11" s="12" t="s">
        <v>145</v>
      </c>
    </row>
    <row r="12" spans="1:9" ht="28.5">
      <c r="A12" s="88"/>
      <c r="B12" s="94"/>
      <c r="C12" s="89"/>
      <c r="D12" s="89"/>
      <c r="E12" s="89"/>
      <c r="G12" s="12" t="s">
        <v>138</v>
      </c>
      <c r="H12" s="12" t="s">
        <v>139</v>
      </c>
      <c r="I12" s="12" t="s">
        <v>140</v>
      </c>
    </row>
    <row r="13" spans="1:9" ht="28.5">
      <c r="A13" s="88"/>
      <c r="B13" s="94"/>
      <c r="C13" s="89"/>
      <c r="D13" s="89"/>
      <c r="E13" s="89"/>
      <c r="G13" s="12" t="s">
        <v>141</v>
      </c>
      <c r="H13" s="12" t="s">
        <v>142</v>
      </c>
      <c r="I13" s="12" t="s">
        <v>188</v>
      </c>
    </row>
    <row r="14" spans="1:9" ht="18.75">
      <c r="A14" s="95"/>
      <c r="B14" s="94"/>
      <c r="C14" s="89"/>
      <c r="D14" s="89"/>
      <c r="E14" s="89"/>
      <c r="G14" s="12"/>
      <c r="H14" s="12" t="s">
        <v>143</v>
      </c>
      <c r="I14" s="13"/>
    </row>
    <row r="15" spans="1:9" ht="18.75">
      <c r="A15" s="95"/>
      <c r="B15" s="94"/>
      <c r="C15" s="89"/>
      <c r="D15" s="89"/>
      <c r="E15" s="89"/>
      <c r="G15" s="12"/>
      <c r="H15" s="12" t="s">
        <v>150</v>
      </c>
      <c r="I15" s="13"/>
    </row>
    <row r="16" spans="7:9" ht="15">
      <c r="G16" s="12"/>
      <c r="H16" s="44" t="s">
        <v>186</v>
      </c>
      <c r="I16" s="13"/>
    </row>
    <row r="17" ht="15">
      <c r="E17" s="11" t="s">
        <v>187</v>
      </c>
    </row>
    <row r="19" ht="15">
      <c r="A19" s="11" t="s">
        <v>216</v>
      </c>
    </row>
    <row r="80" ht="15">
      <c r="K80" s="16">
        <f>+J80-2990000-4000000-9000000-3500000-23920000</f>
        <v>-43410000</v>
      </c>
    </row>
    <row r="81" ht="15">
      <c r="C81" s="46" t="s">
        <v>87</v>
      </c>
    </row>
  </sheetData>
  <sheetProtection/>
  <mergeCells count="1">
    <mergeCell ref="E5:G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64"/>
  <sheetViews>
    <sheetView zoomScalePageLayoutView="0" workbookViewId="0" topLeftCell="A56">
      <selection activeCell="A56" sqref="A1:IV16384"/>
    </sheetView>
  </sheetViews>
  <sheetFormatPr defaultColWidth="11.421875" defaultRowHeight="15"/>
  <cols>
    <col min="1" max="1" width="11.421875" style="17" customWidth="1"/>
    <col min="2" max="2" width="15.57421875" style="17" customWidth="1"/>
    <col min="3" max="3" width="64.421875" style="17" customWidth="1"/>
    <col min="4" max="4" width="17.8515625" style="17" customWidth="1"/>
    <col min="5" max="5" width="15.00390625" style="17" customWidth="1"/>
    <col min="6" max="6" width="29.57421875" style="77" customWidth="1"/>
    <col min="7" max="16384" width="11.421875" style="17" customWidth="1"/>
  </cols>
  <sheetData>
    <row r="1" ht="15"/>
    <row r="2" ht="15"/>
    <row r="3" spans="2:3" ht="30.75" customHeight="1">
      <c r="B3" s="50"/>
      <c r="C3" s="50"/>
    </row>
    <row r="4" spans="2:3" ht="38.25" customHeight="1">
      <c r="B4" s="51"/>
      <c r="C4" s="51"/>
    </row>
    <row r="5" spans="2:3" ht="24.75" customHeight="1">
      <c r="B5" s="51"/>
      <c r="C5" s="51"/>
    </row>
    <row r="6" spans="2:3" ht="24.75" customHeight="1">
      <c r="B6" s="51"/>
      <c r="C6" s="51"/>
    </row>
    <row r="7" spans="2:3" ht="23.25" customHeight="1">
      <c r="B7" s="51"/>
      <c r="C7" s="51"/>
    </row>
    <row r="8" spans="2:3" ht="15">
      <c r="B8" s="51"/>
      <c r="C8" s="51"/>
    </row>
    <row r="9" spans="2:3" ht="15">
      <c r="B9" s="51"/>
      <c r="C9" s="51"/>
    </row>
    <row r="10" spans="2:3" ht="15">
      <c r="B10" s="51"/>
      <c r="C10" s="51"/>
    </row>
    <row r="11" spans="2:3" ht="15">
      <c r="B11" s="51"/>
      <c r="C11" s="51"/>
    </row>
    <row r="12" spans="2:3" ht="15">
      <c r="B12" s="51"/>
      <c r="C12" s="51"/>
    </row>
    <row r="13" spans="2:3" ht="15">
      <c r="B13" s="51"/>
      <c r="C13" s="51"/>
    </row>
    <row r="14" spans="2:3" ht="15">
      <c r="B14" s="51"/>
      <c r="C14" s="51"/>
    </row>
    <row r="15" spans="2:3" ht="15">
      <c r="B15" s="51"/>
      <c r="C15" s="51"/>
    </row>
    <row r="16" spans="2:3" ht="15">
      <c r="B16" s="51"/>
      <c r="C16" s="51"/>
    </row>
    <row r="17" spans="2:3" ht="15">
      <c r="B17" s="51"/>
      <c r="C17" s="51"/>
    </row>
    <row r="18" spans="2:3" ht="15">
      <c r="B18" s="51"/>
      <c r="C18" s="51"/>
    </row>
    <row r="19" spans="2:3" ht="15">
      <c r="B19" s="51"/>
      <c r="C19" s="51"/>
    </row>
    <row r="20" spans="2:3" ht="15">
      <c r="B20" s="51"/>
      <c r="C20" s="51"/>
    </row>
    <row r="21" spans="2:3" ht="15">
      <c r="B21" s="51"/>
      <c r="C21" s="51"/>
    </row>
    <row r="22" spans="2:3" ht="15">
      <c r="B22" s="51"/>
      <c r="C22" s="51"/>
    </row>
    <row r="23" spans="2:3" ht="15">
      <c r="B23" s="51"/>
      <c r="C23" s="51"/>
    </row>
    <row r="24" spans="2:3" ht="15">
      <c r="B24" s="51"/>
      <c r="C24" s="51"/>
    </row>
    <row r="25" spans="2:3" ht="15">
      <c r="B25" s="51"/>
      <c r="C25" s="51"/>
    </row>
    <row r="26" spans="2:3" ht="15">
      <c r="B26" s="51"/>
      <c r="C26" s="51"/>
    </row>
    <row r="27" ht="15"/>
    <row r="28" ht="15"/>
    <row r="29" ht="15"/>
    <row r="30" spans="2:5" ht="15">
      <c r="B30" s="41"/>
      <c r="C30" s="41"/>
      <c r="D30" s="41"/>
      <c r="E30" s="41"/>
    </row>
    <row r="31" spans="2:5" ht="15">
      <c r="B31" s="22"/>
      <c r="C31" s="22"/>
      <c r="D31" s="34"/>
      <c r="E31" s="63"/>
    </row>
    <row r="32" spans="2:5" ht="15">
      <c r="B32" s="22"/>
      <c r="C32" s="22"/>
      <c r="D32" s="34"/>
      <c r="E32" s="63"/>
    </row>
    <row r="33" spans="2:5" ht="15">
      <c r="B33" s="22"/>
      <c r="C33" s="22"/>
      <c r="D33" s="34"/>
      <c r="E33" s="63"/>
    </row>
    <row r="34" spans="2:5" ht="15">
      <c r="B34" s="22"/>
      <c r="C34" s="22"/>
      <c r="D34" s="34"/>
      <c r="E34" s="63"/>
    </row>
    <row r="35" spans="2:5" ht="15">
      <c r="B35" s="22"/>
      <c r="C35" s="22"/>
      <c r="D35" s="34"/>
      <c r="E35" s="63"/>
    </row>
    <row r="36" ht="15"/>
    <row r="37" ht="15"/>
    <row r="38" ht="15"/>
    <row r="39" spans="2:5" ht="15">
      <c r="B39" s="41"/>
      <c r="C39" s="41"/>
      <c r="D39" s="41"/>
      <c r="E39" s="41"/>
    </row>
    <row r="40" ht="15"/>
    <row r="41" ht="15"/>
    <row r="42" spans="2:5" ht="15">
      <c r="B42" s="65"/>
      <c r="C42" s="65"/>
      <c r="D42" s="65"/>
      <c r="E42" s="65"/>
    </row>
    <row r="43" spans="2:5" ht="15">
      <c r="B43" s="51"/>
      <c r="C43" s="51"/>
      <c r="D43" s="64"/>
      <c r="E43" s="64"/>
    </row>
    <row r="44" spans="2:5" ht="15">
      <c r="B44" s="51"/>
      <c r="C44" s="51"/>
      <c r="D44" s="64"/>
      <c r="E44" s="64"/>
    </row>
    <row r="45" spans="2:5" ht="15">
      <c r="B45" s="51"/>
      <c r="C45" s="51"/>
      <c r="D45" s="64"/>
      <c r="E45" s="64"/>
    </row>
    <row r="46" spans="2:5" ht="15">
      <c r="B46" s="51"/>
      <c r="C46" s="51"/>
      <c r="D46" s="64"/>
      <c r="E46" s="64"/>
    </row>
    <row r="47" spans="2:5" ht="15">
      <c r="B47" s="51"/>
      <c r="C47" s="51"/>
      <c r="D47" s="64"/>
      <c r="E47" s="64"/>
    </row>
    <row r="48" spans="2:5" ht="15">
      <c r="B48" s="51"/>
      <c r="C48" s="51"/>
      <c r="D48" s="64"/>
      <c r="E48" s="64"/>
    </row>
    <row r="49" spans="2:5" ht="15">
      <c r="B49" s="51"/>
      <c r="C49" s="51"/>
      <c r="D49" s="64"/>
      <c r="E49" s="64"/>
    </row>
    <row r="50" spans="2:5" ht="15">
      <c r="B50" s="51"/>
      <c r="C50" s="51"/>
      <c r="D50" s="64"/>
      <c r="E50" s="64"/>
    </row>
    <row r="51" spans="2:5" ht="15">
      <c r="B51" s="51"/>
      <c r="C51" s="51"/>
      <c r="D51" s="64"/>
      <c r="E51" s="64"/>
    </row>
    <row r="52" ht="15"/>
    <row r="53" ht="15"/>
    <row r="54" ht="15"/>
    <row r="55" spans="2:5" ht="18" customHeight="1">
      <c r="B55" s="147"/>
      <c r="C55" s="147"/>
      <c r="D55" s="147"/>
      <c r="E55" s="147"/>
    </row>
    <row r="56" spans="2:5" ht="15">
      <c r="B56" s="82"/>
      <c r="C56" s="82"/>
      <c r="D56" s="83"/>
      <c r="E56" s="83"/>
    </row>
    <row r="57" spans="2:5" ht="15">
      <c r="B57" s="81"/>
      <c r="C57" s="81"/>
      <c r="D57" s="34"/>
      <c r="E57" s="34"/>
    </row>
    <row r="58" spans="2:5" ht="15">
      <c r="B58" s="81"/>
      <c r="C58" s="81"/>
      <c r="D58" s="34"/>
      <c r="E58" s="34"/>
    </row>
    <row r="59" ht="15"/>
    <row r="60" ht="15"/>
    <row r="61" spans="2:5" ht="15">
      <c r="B61" s="148"/>
      <c r="C61" s="148"/>
      <c r="D61" s="148"/>
      <c r="E61" s="148"/>
    </row>
    <row r="62" spans="2:5" ht="15">
      <c r="B62" s="65"/>
      <c r="C62" s="65"/>
      <c r="D62" s="65"/>
      <c r="E62" s="65"/>
    </row>
    <row r="63" spans="2:5" ht="15">
      <c r="B63" s="22"/>
      <c r="C63" s="22"/>
      <c r="D63" s="34"/>
      <c r="E63" s="34"/>
    </row>
    <row r="64" spans="2:5" ht="15">
      <c r="B64" s="22"/>
      <c r="C64" s="22"/>
      <c r="D64" s="34"/>
      <c r="E64" s="34"/>
    </row>
    <row r="85" ht="15"/>
    <row r="86" ht="15"/>
    <row r="87" ht="15"/>
    <row r="95" ht="15"/>
    <row r="96" ht="15"/>
    <row r="97" ht="15"/>
    <row r="100" ht="15"/>
    <row r="101" ht="15"/>
    <row r="102" ht="15"/>
    <row r="103" ht="15"/>
    <row r="104" ht="15"/>
    <row r="106" ht="15"/>
    <row r="107" ht="15"/>
  </sheetData>
  <sheetProtection/>
  <mergeCells count="2">
    <mergeCell ref="B55:E55"/>
    <mergeCell ref="B61:E61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0:G25"/>
  <sheetViews>
    <sheetView zoomScalePageLayoutView="0" workbookViewId="0" topLeftCell="A1">
      <selection activeCell="B10" sqref="B10:G25"/>
    </sheetView>
  </sheetViews>
  <sheetFormatPr defaultColWidth="11.421875" defaultRowHeight="76.5" customHeight="1"/>
  <cols>
    <col min="2" max="2" width="15.7109375" style="0" customWidth="1"/>
    <col min="3" max="3" width="48.57421875" style="0" bestFit="1" customWidth="1"/>
    <col min="5" max="5" width="16.421875" style="0" customWidth="1"/>
    <col min="6" max="7" width="14.140625" style="0" bestFit="1" customWidth="1"/>
  </cols>
  <sheetData>
    <row r="10" spans="2:7" ht="76.5" customHeight="1">
      <c r="B10" s="6" t="s">
        <v>58</v>
      </c>
      <c r="C10" s="1" t="s">
        <v>51</v>
      </c>
      <c r="D10" s="7" t="s">
        <v>160</v>
      </c>
      <c r="E10" s="6" t="s">
        <v>40</v>
      </c>
      <c r="F10" s="18">
        <v>9000000</v>
      </c>
      <c r="G10" s="18">
        <f>+F10</f>
        <v>9000000</v>
      </c>
    </row>
    <row r="11" spans="2:7" ht="76.5" customHeight="1">
      <c r="B11" s="6">
        <v>84111500</v>
      </c>
      <c r="C11" s="1" t="s">
        <v>151</v>
      </c>
      <c r="D11" s="7" t="s">
        <v>160</v>
      </c>
      <c r="E11" s="6" t="s">
        <v>40</v>
      </c>
      <c r="F11" s="10">
        <v>9000000</v>
      </c>
      <c r="G11" s="10">
        <f>+F11</f>
        <v>9000000</v>
      </c>
    </row>
    <row r="12" spans="2:7" ht="76.5" customHeight="1">
      <c r="B12" s="6" t="s">
        <v>49</v>
      </c>
      <c r="C12" s="1" t="s">
        <v>48</v>
      </c>
      <c r="D12" s="7" t="s">
        <v>160</v>
      </c>
      <c r="E12" s="6" t="s">
        <v>40</v>
      </c>
      <c r="F12" s="10">
        <v>12000000</v>
      </c>
      <c r="G12" s="10">
        <v>12000000</v>
      </c>
    </row>
    <row r="13" spans="2:7" ht="76.5" customHeight="1">
      <c r="B13" s="6" t="s">
        <v>52</v>
      </c>
      <c r="C13" s="8" t="s">
        <v>50</v>
      </c>
      <c r="D13" s="7" t="s">
        <v>160</v>
      </c>
      <c r="E13" s="6" t="s">
        <v>40</v>
      </c>
      <c r="F13" s="10">
        <v>12000000</v>
      </c>
      <c r="G13" s="10">
        <f>+F13</f>
        <v>12000000</v>
      </c>
    </row>
    <row r="14" spans="2:7" ht="76.5" customHeight="1">
      <c r="B14" s="6" t="s">
        <v>36</v>
      </c>
      <c r="C14" s="1" t="s">
        <v>63</v>
      </c>
      <c r="D14" s="7" t="s">
        <v>160</v>
      </c>
      <c r="E14" s="6" t="s">
        <v>40</v>
      </c>
      <c r="F14" s="9">
        <v>9000000</v>
      </c>
      <c r="G14" s="9">
        <v>9000000</v>
      </c>
    </row>
    <row r="15" spans="2:7" ht="76.5" customHeight="1">
      <c r="B15" s="6" t="s">
        <v>54</v>
      </c>
      <c r="C15" s="1" t="s">
        <v>53</v>
      </c>
      <c r="D15" s="7" t="s">
        <v>160</v>
      </c>
      <c r="E15" s="6" t="s">
        <v>40</v>
      </c>
      <c r="F15" s="9">
        <f>3500000*3</f>
        <v>10500000</v>
      </c>
      <c r="G15" s="9">
        <f>3500000*3</f>
        <v>10500000</v>
      </c>
    </row>
    <row r="16" spans="2:7" ht="76.5" customHeight="1">
      <c r="B16" s="6" t="s">
        <v>55</v>
      </c>
      <c r="C16" s="1" t="s">
        <v>56</v>
      </c>
      <c r="D16" s="7" t="s">
        <v>160</v>
      </c>
      <c r="E16" s="6" t="s">
        <v>40</v>
      </c>
      <c r="F16" s="9">
        <v>9000000</v>
      </c>
      <c r="G16" s="9">
        <v>9000000</v>
      </c>
    </row>
    <row r="17" spans="2:7" ht="76.5" customHeight="1">
      <c r="B17" s="6" t="s">
        <v>59</v>
      </c>
      <c r="C17" s="6" t="s">
        <v>72</v>
      </c>
      <c r="D17" s="7" t="s">
        <v>160</v>
      </c>
      <c r="E17" s="6" t="s">
        <v>40</v>
      </c>
      <c r="F17" s="10">
        <f>15000000*3</f>
        <v>45000000</v>
      </c>
      <c r="G17" s="10">
        <f>45000000+17100000+20000000</f>
        <v>82100000</v>
      </c>
    </row>
    <row r="18" spans="2:7" ht="76.5" customHeight="1">
      <c r="B18" s="6" t="s">
        <v>64</v>
      </c>
      <c r="C18" s="1" t="s">
        <v>65</v>
      </c>
      <c r="D18" s="7" t="s">
        <v>160</v>
      </c>
      <c r="E18" s="6" t="s">
        <v>40</v>
      </c>
      <c r="F18" s="10">
        <v>64950000</v>
      </c>
      <c r="G18" s="10">
        <v>64950000</v>
      </c>
    </row>
    <row r="19" spans="2:7" ht="76.5" customHeight="1">
      <c r="B19" s="6">
        <v>84111506</v>
      </c>
      <c r="C19" s="1" t="s">
        <v>66</v>
      </c>
      <c r="D19" s="7" t="s">
        <v>160</v>
      </c>
      <c r="E19" s="6" t="s">
        <v>40</v>
      </c>
      <c r="F19" s="10">
        <v>56100000</v>
      </c>
      <c r="G19" s="10">
        <f>56100000+5100000</f>
        <v>61200000</v>
      </c>
    </row>
    <row r="20" spans="2:7" ht="76.5" customHeight="1">
      <c r="B20" s="6" t="s">
        <v>68</v>
      </c>
      <c r="C20" s="1" t="s">
        <v>69</v>
      </c>
      <c r="D20" s="7" t="s">
        <v>160</v>
      </c>
      <c r="E20" s="6" t="s">
        <v>40</v>
      </c>
      <c r="F20" s="10">
        <v>13500000</v>
      </c>
      <c r="G20" s="10">
        <v>13500000</v>
      </c>
    </row>
    <row r="21" spans="2:7" ht="76.5" customHeight="1">
      <c r="B21" s="6" t="s">
        <v>70</v>
      </c>
      <c r="C21" s="1" t="s">
        <v>71</v>
      </c>
      <c r="D21" s="7" t="s">
        <v>160</v>
      </c>
      <c r="E21" s="6" t="s">
        <v>40</v>
      </c>
      <c r="F21" s="10">
        <v>129300000</v>
      </c>
      <c r="G21" s="10">
        <v>129300000</v>
      </c>
    </row>
    <row r="22" spans="2:7" ht="76.5" customHeight="1">
      <c r="B22" s="6" t="s">
        <v>74</v>
      </c>
      <c r="C22" s="1" t="s">
        <v>73</v>
      </c>
      <c r="D22" s="7" t="s">
        <v>160</v>
      </c>
      <c r="E22" s="6" t="s">
        <v>40</v>
      </c>
      <c r="F22" s="10">
        <v>49500000</v>
      </c>
      <c r="G22" s="10">
        <v>49500000</v>
      </c>
    </row>
    <row r="23" spans="2:7" ht="76.5" customHeight="1">
      <c r="B23" s="6" t="s">
        <v>61</v>
      </c>
      <c r="C23" s="1" t="s">
        <v>60</v>
      </c>
      <c r="D23" s="7" t="s">
        <v>160</v>
      </c>
      <c r="E23" s="6" t="s">
        <v>40</v>
      </c>
      <c r="F23" s="10">
        <v>9000000</v>
      </c>
      <c r="G23" s="10">
        <v>9000000</v>
      </c>
    </row>
    <row r="24" spans="2:7" ht="76.5" customHeight="1">
      <c r="B24" s="6" t="s">
        <v>67</v>
      </c>
      <c r="C24" s="1" t="s">
        <v>62</v>
      </c>
      <c r="D24" s="7" t="s">
        <v>160</v>
      </c>
      <c r="E24" s="6" t="s">
        <v>40</v>
      </c>
      <c r="F24" s="10">
        <f>6300000*3</f>
        <v>18900000</v>
      </c>
      <c r="G24" s="10">
        <f>6300000*3</f>
        <v>18900000</v>
      </c>
    </row>
    <row r="25" spans="2:7" ht="76.5" customHeight="1">
      <c r="B25" s="6" t="s">
        <v>75</v>
      </c>
      <c r="C25" s="8" t="s">
        <v>161</v>
      </c>
      <c r="D25" s="7" t="s">
        <v>160</v>
      </c>
      <c r="E25" s="6" t="s">
        <v>40</v>
      </c>
      <c r="F25" s="9">
        <f>9000000*3</f>
        <v>27000000</v>
      </c>
      <c r="G25" s="9">
        <f>9000000*3</f>
        <v>27000000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E4:F6"/>
  <sheetViews>
    <sheetView zoomScalePageLayoutView="0" workbookViewId="0" topLeftCell="A1">
      <selection activeCell="F4" sqref="F4"/>
    </sheetView>
  </sheetViews>
  <sheetFormatPr defaultColWidth="11.421875" defaultRowHeight="15"/>
  <cols>
    <col min="1" max="5" width="11.421875" style="149" customWidth="1"/>
    <col min="6" max="6" width="15.140625" style="149" bestFit="1" customWidth="1"/>
    <col min="7" max="16384" width="11.421875" style="149" customWidth="1"/>
  </cols>
  <sheetData>
    <row r="4" spans="5:6" ht="15">
      <c r="E4" s="149" t="s">
        <v>271</v>
      </c>
      <c r="F4" s="149">
        <v>780000000</v>
      </c>
    </row>
    <row r="5" ht="15">
      <c r="F5" s="149">
        <f>+F4*0.1</f>
        <v>78000000</v>
      </c>
    </row>
    <row r="6" spans="5:6" ht="15">
      <c r="E6" s="149" t="s">
        <v>272</v>
      </c>
      <c r="F6" s="149">
        <f>+F4-F5</f>
        <v>702000000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DELL</cp:lastModifiedBy>
  <cp:lastPrinted>2024-01-12T15:39:13Z</cp:lastPrinted>
  <dcterms:created xsi:type="dcterms:W3CDTF">2012-12-10T15:58:41Z</dcterms:created>
  <dcterms:modified xsi:type="dcterms:W3CDTF">2024-01-30T21:57:26Z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